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6" windowHeight="11040" firstSheet="1" activeTab="4"/>
  </bookViews>
  <sheets>
    <sheet name="CTMT" sheetId="1" state="hidden" r:id="rId1"/>
    <sheet name="PL01" sheetId="6" r:id="rId2"/>
    <sheet name="PL02" sheetId="4" r:id="rId3"/>
    <sheet name="NTM" sheetId="5" state="hidden" r:id="rId4"/>
    <sheet name="PL03" sheetId="7" r:id="rId5"/>
    <sheet name="MN (4)" sheetId="8" state="hidden" r:id="rId6"/>
    <sheet name="Sheet1" sheetId="2" state="hidden" r:id="rId7"/>
  </sheets>
  <externalReferences>
    <externalReference r:id="rId8"/>
  </externalReferences>
  <definedNames>
    <definedName name="_______PA3" localSheetId="5" hidden="1">{"'Sheet1'!$L$16"}</definedName>
    <definedName name="_______PA3" localSheetId="3" hidden="1">{"'Sheet1'!$L$16"}</definedName>
    <definedName name="_______PA3" localSheetId="1" hidden="1">{"'Sheet1'!$L$16"}</definedName>
    <definedName name="_______PA3" localSheetId="4" hidden="1">{"'Sheet1'!$L$16"}</definedName>
    <definedName name="_______PA3" hidden="1">{"'Sheet1'!$L$16"}</definedName>
    <definedName name="______PA3" localSheetId="5" hidden="1">{"'Sheet1'!$L$16"}</definedName>
    <definedName name="______PA3" localSheetId="3" hidden="1">{"'Sheet1'!$L$16"}</definedName>
    <definedName name="______PA3" localSheetId="1" hidden="1">{"'Sheet1'!$L$16"}</definedName>
    <definedName name="______PA3" localSheetId="4" hidden="1">{"'Sheet1'!$L$16"}</definedName>
    <definedName name="______PA3" hidden="1">{"'Sheet1'!$L$16"}</definedName>
    <definedName name="_____PA3" localSheetId="5" hidden="1">{"'Sheet1'!$L$16"}</definedName>
    <definedName name="_____PA3" localSheetId="3" hidden="1">{"'Sheet1'!$L$16"}</definedName>
    <definedName name="_____PA3" localSheetId="1" hidden="1">{"'Sheet1'!$L$16"}</definedName>
    <definedName name="_____PA3" localSheetId="4" hidden="1">{"'Sheet1'!$L$16"}</definedName>
    <definedName name="_____PA3" hidden="1">{"'Sheet1'!$L$16"}</definedName>
    <definedName name="____PA3" localSheetId="5" hidden="1">{"'Sheet1'!$L$16"}</definedName>
    <definedName name="____PA3" localSheetId="3" hidden="1">{"'Sheet1'!$L$16"}</definedName>
    <definedName name="____PA3" localSheetId="1" hidden="1">{"'Sheet1'!$L$16"}</definedName>
    <definedName name="____PA3" localSheetId="4" hidden="1">{"'Sheet1'!$L$16"}</definedName>
    <definedName name="____PA3" hidden="1">{"'Sheet1'!$L$16"}</definedName>
    <definedName name="___a1" localSheetId="5" hidden="1">{"'Sheet1'!$L$16"}</definedName>
    <definedName name="___a1" localSheetId="3" hidden="1">{"'Sheet1'!$L$16"}</definedName>
    <definedName name="___a1" localSheetId="1" hidden="1">{"'Sheet1'!$L$16"}</definedName>
    <definedName name="___a1" localSheetId="4" hidden="1">{"'Sheet1'!$L$16"}</definedName>
    <definedName name="___a1" hidden="1">{"'Sheet1'!$L$16"}</definedName>
    <definedName name="___BTH3" localSheetId="5" hidden="1">{"'Sheet1'!$L$16"}</definedName>
    <definedName name="___BTH3" localSheetId="3" hidden="1">{"'Sheet1'!$L$16"}</definedName>
    <definedName name="___BTH3" localSheetId="1" hidden="1">{"'Sheet1'!$L$16"}</definedName>
    <definedName name="___BTH3" localSheetId="4" hidden="1">{"'Sheet1'!$L$16"}</definedName>
    <definedName name="___BTH3" hidden="1">{"'Sheet1'!$L$16"}</definedName>
    <definedName name="___Goi8" localSheetId="5" hidden="1">{"'Sheet1'!$L$16"}</definedName>
    <definedName name="___Goi8" localSheetId="3" hidden="1">{"'Sheet1'!$L$16"}</definedName>
    <definedName name="___Goi8" localSheetId="1" hidden="1">{"'Sheet1'!$L$16"}</definedName>
    <definedName name="___Goi8" localSheetId="4" hidden="1">{"'Sheet1'!$L$16"}</definedName>
    <definedName name="___Goi8" hidden="1">{"'Sheet1'!$L$16"}</definedName>
    <definedName name="___Lan1" localSheetId="5" hidden="1">{"'Sheet1'!$L$16"}</definedName>
    <definedName name="___Lan1" localSheetId="3" hidden="1">{"'Sheet1'!$L$16"}</definedName>
    <definedName name="___Lan1" localSheetId="1" hidden="1">{"'Sheet1'!$L$16"}</definedName>
    <definedName name="___Lan1" localSheetId="4" hidden="1">{"'Sheet1'!$L$16"}</definedName>
    <definedName name="___Lan1" hidden="1">{"'Sheet1'!$L$16"}</definedName>
    <definedName name="___LAN3" localSheetId="5" hidden="1">{"'Sheet1'!$L$16"}</definedName>
    <definedName name="___LAN3" localSheetId="3" hidden="1">{"'Sheet1'!$L$16"}</definedName>
    <definedName name="___LAN3" localSheetId="1" hidden="1">{"'Sheet1'!$L$16"}</definedName>
    <definedName name="___LAN3" localSheetId="4" hidden="1">{"'Sheet1'!$L$16"}</definedName>
    <definedName name="___LAN3" hidden="1">{"'Sheet1'!$L$16"}</definedName>
    <definedName name="___NSO2" localSheetId="5" hidden="1">{"'Sheet1'!$L$16"}</definedName>
    <definedName name="___NSO2" localSheetId="3" hidden="1">{"'Sheet1'!$L$16"}</definedName>
    <definedName name="___NSO2" localSheetId="1" hidden="1">{"'Sheet1'!$L$16"}</definedName>
    <definedName name="___NSO2" localSheetId="4" hidden="1">{"'Sheet1'!$L$16"}</definedName>
    <definedName name="___NSO2" hidden="1">{"'Sheet1'!$L$16"}</definedName>
    <definedName name="___PA3" localSheetId="5" hidden="1">{"'Sheet1'!$L$16"}</definedName>
    <definedName name="___PA3" localSheetId="3" hidden="1">{"'Sheet1'!$L$16"}</definedName>
    <definedName name="___PA3" localSheetId="1" hidden="1">{"'Sheet1'!$L$16"}</definedName>
    <definedName name="___PA3" localSheetId="4" hidden="1">{"'Sheet1'!$L$16"}</definedName>
    <definedName name="___PA3" hidden="1">{"'Sheet1'!$L$16"}</definedName>
    <definedName name="___td1" localSheetId="5" hidden="1">{"'Sheet1'!$L$16"}</definedName>
    <definedName name="___td1" localSheetId="3" hidden="1">{"'Sheet1'!$L$16"}</definedName>
    <definedName name="___td1" localSheetId="1" hidden="1">{"'Sheet1'!$L$16"}</definedName>
    <definedName name="___td1" localSheetId="4" hidden="1">{"'Sheet1'!$L$16"}</definedName>
    <definedName name="___td1" hidden="1">{"'Sheet1'!$L$16"}</definedName>
    <definedName name="___tt3" localSheetId="5" hidden="1">{"'Sheet1'!$L$16"}</definedName>
    <definedName name="___tt3" localSheetId="3" hidden="1">{"'Sheet1'!$L$16"}</definedName>
    <definedName name="___tt3" localSheetId="1" hidden="1">{"'Sheet1'!$L$16"}</definedName>
    <definedName name="___tt3" localSheetId="4" hidden="1">{"'Sheet1'!$L$16"}</definedName>
    <definedName name="___tt3" hidden="1">{"'Sheet1'!$L$16"}</definedName>
    <definedName name="___TT31" localSheetId="5" hidden="1">{"'Sheet1'!$L$16"}</definedName>
    <definedName name="___TT31" localSheetId="3" hidden="1">{"'Sheet1'!$L$16"}</definedName>
    <definedName name="___TT31" localSheetId="1" hidden="1">{"'Sheet1'!$L$16"}</definedName>
    <definedName name="___TT31" localSheetId="4" hidden="1">{"'Sheet1'!$L$16"}</definedName>
    <definedName name="___TT31" hidden="1">{"'Sheet1'!$L$16"}</definedName>
    <definedName name="__a1" localSheetId="5" hidden="1">{"'Sheet1'!$L$16"}</definedName>
    <definedName name="__a1" localSheetId="3" hidden="1">{"'Sheet1'!$L$16"}</definedName>
    <definedName name="__a1" localSheetId="1" hidden="1">{"'Sheet1'!$L$16"}</definedName>
    <definedName name="__a1" localSheetId="4" hidden="1">{"'Sheet1'!$L$16"}</definedName>
    <definedName name="__a1" hidden="1">{"'Sheet1'!$L$16"}</definedName>
    <definedName name="__BTH3" localSheetId="5" hidden="1">{"'Sheet1'!$L$16"}</definedName>
    <definedName name="__BTH3" localSheetId="3" hidden="1">{"'Sheet1'!$L$16"}</definedName>
    <definedName name="__BTH3" localSheetId="1" hidden="1">{"'Sheet1'!$L$16"}</definedName>
    <definedName name="__BTH3" localSheetId="4" hidden="1">{"'Sheet1'!$L$16"}</definedName>
    <definedName name="__BTH3" hidden="1">{"'Sheet1'!$L$16"}</definedName>
    <definedName name="__DT12" localSheetId="5" hidden="1">{"'Sheet1'!$L$16"}</definedName>
    <definedName name="__DT12" localSheetId="3" hidden="1">{"'Sheet1'!$L$16"}</definedName>
    <definedName name="__DT12" localSheetId="1" hidden="1">{"'Sheet1'!$L$16"}</definedName>
    <definedName name="__DT12" localSheetId="4" hidden="1">{"'Sheet1'!$L$16"}</definedName>
    <definedName name="__DT12" hidden="1">{"'Sheet1'!$L$16"}</definedName>
    <definedName name="__Goi8" localSheetId="5" hidden="1">{"'Sheet1'!$L$16"}</definedName>
    <definedName name="__Goi8" localSheetId="3" hidden="1">{"'Sheet1'!$L$16"}</definedName>
    <definedName name="__Goi8" localSheetId="1" hidden="1">{"'Sheet1'!$L$16"}</definedName>
    <definedName name="__Goi8" localSheetId="4" hidden="1">{"'Sheet1'!$L$16"}</definedName>
    <definedName name="__Goi8" hidden="1">{"'Sheet1'!$L$16"}</definedName>
    <definedName name="__IntlFixup" hidden="1">TRUE</definedName>
    <definedName name="__Lan1" localSheetId="5" hidden="1">{"'Sheet1'!$L$16"}</definedName>
    <definedName name="__Lan1" localSheetId="3" hidden="1">{"'Sheet1'!$L$16"}</definedName>
    <definedName name="__Lan1" localSheetId="1" hidden="1">{"'Sheet1'!$L$16"}</definedName>
    <definedName name="__Lan1" localSheetId="4" hidden="1">{"'Sheet1'!$L$16"}</definedName>
    <definedName name="__Lan1" hidden="1">{"'Sheet1'!$L$16"}</definedName>
    <definedName name="__LAN3" localSheetId="5" hidden="1">{"'Sheet1'!$L$16"}</definedName>
    <definedName name="__LAN3" localSheetId="3" hidden="1">{"'Sheet1'!$L$16"}</definedName>
    <definedName name="__LAN3" localSheetId="1" hidden="1">{"'Sheet1'!$L$16"}</definedName>
    <definedName name="__LAN3" localSheetId="4" hidden="1">{"'Sheet1'!$L$16"}</definedName>
    <definedName name="__LAN3" hidden="1">{"'Sheet1'!$L$16"}</definedName>
    <definedName name="__NSO2" localSheetId="5" hidden="1">{"'Sheet1'!$L$16"}</definedName>
    <definedName name="__NSO2" localSheetId="3" hidden="1">{"'Sheet1'!$L$16"}</definedName>
    <definedName name="__NSO2" localSheetId="1" hidden="1">{"'Sheet1'!$L$16"}</definedName>
    <definedName name="__NSO2" localSheetId="4" hidden="1">{"'Sheet1'!$L$16"}</definedName>
    <definedName name="__NSO2" hidden="1">{"'Sheet1'!$L$16"}</definedName>
    <definedName name="__PA3" localSheetId="5" hidden="1">{"'Sheet1'!$L$16"}</definedName>
    <definedName name="__PA3" localSheetId="3" hidden="1">{"'Sheet1'!$L$16"}</definedName>
    <definedName name="__PA3" localSheetId="1" hidden="1">{"'Sheet1'!$L$16"}</definedName>
    <definedName name="__PA3" localSheetId="4" hidden="1">{"'Sheet1'!$L$16"}</definedName>
    <definedName name="__PA3" hidden="1">{"'Sheet1'!$L$16"}</definedName>
    <definedName name="__td1" localSheetId="5" hidden="1">{"'Sheet1'!$L$16"}</definedName>
    <definedName name="__td1" localSheetId="3" hidden="1">{"'Sheet1'!$L$16"}</definedName>
    <definedName name="__td1" localSheetId="1" hidden="1">{"'Sheet1'!$L$16"}</definedName>
    <definedName name="__td1" localSheetId="4" hidden="1">{"'Sheet1'!$L$16"}</definedName>
    <definedName name="__td1" hidden="1">{"'Sheet1'!$L$16"}</definedName>
    <definedName name="__tt3" localSheetId="5" hidden="1">{"'Sheet1'!$L$16"}</definedName>
    <definedName name="__tt3" localSheetId="3" hidden="1">{"'Sheet1'!$L$16"}</definedName>
    <definedName name="__tt3" localSheetId="1" hidden="1">{"'Sheet1'!$L$16"}</definedName>
    <definedName name="__tt3" localSheetId="4" hidden="1">{"'Sheet1'!$L$16"}</definedName>
    <definedName name="__tt3" hidden="1">{"'Sheet1'!$L$16"}</definedName>
    <definedName name="__TT31" localSheetId="5" hidden="1">{"'Sheet1'!$L$16"}</definedName>
    <definedName name="__TT31" localSheetId="3" hidden="1">{"'Sheet1'!$L$16"}</definedName>
    <definedName name="__TT31" localSheetId="1" hidden="1">{"'Sheet1'!$L$16"}</definedName>
    <definedName name="__TT31" localSheetId="4" hidden="1">{"'Sheet1'!$L$16"}</definedName>
    <definedName name="__TT31" hidden="1">{"'Sheet1'!$L$16"}</definedName>
    <definedName name="_a1" localSheetId="5" hidden="1">{"'Sheet1'!$L$16"}</definedName>
    <definedName name="_a1" localSheetId="3" hidden="1">{"'Sheet1'!$L$16"}</definedName>
    <definedName name="_a1" localSheetId="1" hidden="1">{"'Sheet1'!$L$16"}</definedName>
    <definedName name="_a1" localSheetId="4" hidden="1">{"'Sheet1'!$L$16"}</definedName>
    <definedName name="_a1" hidden="1">{"'Sheet1'!$L$16"}</definedName>
    <definedName name="_ban2" localSheetId="5" hidden="1">{"'Sheet1'!$L$16"}</definedName>
    <definedName name="_ban2" localSheetId="3" hidden="1">{"'Sheet1'!$L$16"}</definedName>
    <definedName name="_ban2" localSheetId="1" hidden="1">{"'Sheet1'!$L$16"}</definedName>
    <definedName name="_ban2" localSheetId="4" hidden="1">{"'Sheet1'!$L$16"}</definedName>
    <definedName name="_ban2" hidden="1">{"'Sheet1'!$L$16"}</definedName>
    <definedName name="_BTH3" localSheetId="5" hidden="1">{"'Sheet1'!$L$16"}</definedName>
    <definedName name="_BTH3" localSheetId="3" hidden="1">{"'Sheet1'!$L$16"}</definedName>
    <definedName name="_BTH3" localSheetId="1" hidden="1">{"'Sheet1'!$L$16"}</definedName>
    <definedName name="_BTH3" localSheetId="4" hidden="1">{"'Sheet1'!$L$16"}</definedName>
    <definedName name="_BTH3" hidden="1">{"'Sheet1'!$L$16"}</definedName>
    <definedName name="_xlnm._FilterDatabase" localSheetId="5" hidden="1">'MN (4)'!$A$8:$J$73</definedName>
    <definedName name="_xlnm._FilterDatabase" localSheetId="1" hidden="1">'PL01'!$A$8:$V$25</definedName>
    <definedName name="_xlnm._FilterDatabase" localSheetId="2" hidden="1">'PL02'!$A$8:$V$30</definedName>
    <definedName name="_xlnm._FilterDatabase" localSheetId="4" hidden="1">'PL03'!$A$8:$V$47</definedName>
    <definedName name="_xlnm._FilterDatabase" hidden="1">'[1]TL than'!#REF!</definedName>
    <definedName name="_Goi8" localSheetId="5" hidden="1">{"'Sheet1'!$L$16"}</definedName>
    <definedName name="_Goi8" localSheetId="3" hidden="1">{"'Sheet1'!$L$16"}</definedName>
    <definedName name="_Goi8" localSheetId="1" hidden="1">{"'Sheet1'!$L$16"}</definedName>
    <definedName name="_Goi8" localSheetId="4" hidden="1">{"'Sheet1'!$L$16"}</definedName>
    <definedName name="_Goi8" hidden="1">{"'Sheet1'!$L$16"}</definedName>
    <definedName name="_h1" localSheetId="5" hidden="1">{"'Sheet1'!$L$16"}</definedName>
    <definedName name="_h1" localSheetId="3" hidden="1">{"'Sheet1'!$L$16"}</definedName>
    <definedName name="_h1" localSheetId="1" hidden="1">{"'Sheet1'!$L$16"}</definedName>
    <definedName name="_h1" localSheetId="4" hidden="1">{"'Sheet1'!$L$16"}</definedName>
    <definedName name="_h1" hidden="1">{"'Sheet1'!$L$16"}</definedName>
    <definedName name="_h2" localSheetId="5" hidden="1">{"'Sheet1'!$L$16"}</definedName>
    <definedName name="_h2" localSheetId="3" hidden="1">{"'Sheet1'!$L$16"}</definedName>
    <definedName name="_h2" localSheetId="1" hidden="1">{"'Sheet1'!$L$16"}</definedName>
    <definedName name="_h2" localSheetId="4" hidden="1">{"'Sheet1'!$L$16"}</definedName>
    <definedName name="_h2" hidden="1">{"'Sheet1'!$L$16"}</definedName>
    <definedName name="_h3" localSheetId="5" hidden="1">{"'Sheet1'!$L$16"}</definedName>
    <definedName name="_h3" localSheetId="3" hidden="1">{"'Sheet1'!$L$16"}</definedName>
    <definedName name="_h3" localSheetId="1" hidden="1">{"'Sheet1'!$L$16"}</definedName>
    <definedName name="_h3" localSheetId="4" hidden="1">{"'Sheet1'!$L$16"}</definedName>
    <definedName name="_h3" hidden="1">{"'Sheet1'!$L$16"}</definedName>
    <definedName name="_h5" localSheetId="5" hidden="1">{"'Sheet1'!$L$16"}</definedName>
    <definedName name="_h5" localSheetId="3" hidden="1">{"'Sheet1'!$L$16"}</definedName>
    <definedName name="_h5" localSheetId="1" hidden="1">{"'Sheet1'!$L$16"}</definedName>
    <definedName name="_h5" localSheetId="4" hidden="1">{"'Sheet1'!$L$16"}</definedName>
    <definedName name="_h5" hidden="1">{"'Sheet1'!$L$16"}</definedName>
    <definedName name="_h6" localSheetId="5" hidden="1">{"'Sheet1'!$L$16"}</definedName>
    <definedName name="_h6" localSheetId="3" hidden="1">{"'Sheet1'!$L$16"}</definedName>
    <definedName name="_h6" localSheetId="1" hidden="1">{"'Sheet1'!$L$16"}</definedName>
    <definedName name="_h6" localSheetId="4" hidden="1">{"'Sheet1'!$L$16"}</definedName>
    <definedName name="_h6" hidden="1">{"'Sheet1'!$L$16"}</definedName>
    <definedName name="_h7" localSheetId="5" hidden="1">{"'Sheet1'!$L$16"}</definedName>
    <definedName name="_h7" localSheetId="3" hidden="1">{"'Sheet1'!$L$16"}</definedName>
    <definedName name="_h7" localSheetId="1" hidden="1">{"'Sheet1'!$L$16"}</definedName>
    <definedName name="_h7" localSheetId="4" hidden="1">{"'Sheet1'!$L$16"}</definedName>
    <definedName name="_h7" hidden="1">{"'Sheet1'!$L$16"}</definedName>
    <definedName name="_h8" localSheetId="5" hidden="1">{"'Sheet1'!$L$16"}</definedName>
    <definedName name="_h8" localSheetId="3" hidden="1">{"'Sheet1'!$L$16"}</definedName>
    <definedName name="_h8" localSheetId="1" hidden="1">{"'Sheet1'!$L$16"}</definedName>
    <definedName name="_h8" localSheetId="4" hidden="1">{"'Sheet1'!$L$16"}</definedName>
    <definedName name="_h8" hidden="1">{"'Sheet1'!$L$16"}</definedName>
    <definedName name="_h9" localSheetId="5" hidden="1">{"'Sheet1'!$L$16"}</definedName>
    <definedName name="_h9" localSheetId="3" hidden="1">{"'Sheet1'!$L$16"}</definedName>
    <definedName name="_h9" localSheetId="1" hidden="1">{"'Sheet1'!$L$16"}</definedName>
    <definedName name="_h9" localSheetId="4" hidden="1">{"'Sheet1'!$L$16"}</definedName>
    <definedName name="_h9" hidden="1">{"'Sheet1'!$L$16"}</definedName>
    <definedName name="_hu1" localSheetId="5" hidden="1">{"'Sheet1'!$L$16"}</definedName>
    <definedName name="_hu1" localSheetId="3" hidden="1">{"'Sheet1'!$L$16"}</definedName>
    <definedName name="_hu1" localSheetId="1" hidden="1">{"'Sheet1'!$L$16"}</definedName>
    <definedName name="_hu1" localSheetId="4" hidden="1">{"'Sheet1'!$L$16"}</definedName>
    <definedName name="_hu1" hidden="1">{"'Sheet1'!$L$16"}</definedName>
    <definedName name="_hu2" localSheetId="5" hidden="1">{"'Sheet1'!$L$16"}</definedName>
    <definedName name="_hu2" localSheetId="3" hidden="1">{"'Sheet1'!$L$16"}</definedName>
    <definedName name="_hu2" localSheetId="1" hidden="1">{"'Sheet1'!$L$16"}</definedName>
    <definedName name="_hu2" localSheetId="4" hidden="1">{"'Sheet1'!$L$16"}</definedName>
    <definedName name="_hu2" hidden="1">{"'Sheet1'!$L$16"}</definedName>
    <definedName name="_hu5" localSheetId="5" hidden="1">{"'Sheet1'!$L$16"}</definedName>
    <definedName name="_hu5" localSheetId="3" hidden="1">{"'Sheet1'!$L$16"}</definedName>
    <definedName name="_hu5" localSheetId="1" hidden="1">{"'Sheet1'!$L$16"}</definedName>
    <definedName name="_hu5" localSheetId="4" hidden="1">{"'Sheet1'!$L$16"}</definedName>
    <definedName name="_hu5" hidden="1">{"'Sheet1'!$L$16"}</definedName>
    <definedName name="_hu6" localSheetId="5" hidden="1">{"'Sheet1'!$L$16"}</definedName>
    <definedName name="_hu6" localSheetId="3" hidden="1">{"'Sheet1'!$L$16"}</definedName>
    <definedName name="_hu6" localSheetId="1" hidden="1">{"'Sheet1'!$L$16"}</definedName>
    <definedName name="_hu6" localSheetId="4" hidden="1">{"'Sheet1'!$L$16"}</definedName>
    <definedName name="_hu6" hidden="1">{"'Sheet1'!$L$16"}</definedName>
    <definedName name="_Lan1" localSheetId="5" hidden="1">{"'Sheet1'!$L$16"}</definedName>
    <definedName name="_Lan1" localSheetId="3" hidden="1">{"'Sheet1'!$L$16"}</definedName>
    <definedName name="_Lan1" localSheetId="1" hidden="1">{"'Sheet1'!$L$16"}</definedName>
    <definedName name="_Lan1" localSheetId="4" hidden="1">{"'Sheet1'!$L$16"}</definedName>
    <definedName name="_Lan1" hidden="1">{"'Sheet1'!$L$16"}</definedName>
    <definedName name="_LAN3" localSheetId="5" hidden="1">{"'Sheet1'!$L$16"}</definedName>
    <definedName name="_LAN3" localSheetId="3" hidden="1">{"'Sheet1'!$L$16"}</definedName>
    <definedName name="_LAN3" localSheetId="1" hidden="1">{"'Sheet1'!$L$16"}</definedName>
    <definedName name="_LAN3" localSheetId="4" hidden="1">{"'Sheet1'!$L$16"}</definedName>
    <definedName name="_LAN3" hidden="1">{"'Sheet1'!$L$16"}</definedName>
    <definedName name="_M36" localSheetId="5" hidden="1">{"'Sheet1'!$L$16"}</definedName>
    <definedName name="_M36" localSheetId="3" hidden="1">{"'Sheet1'!$L$16"}</definedName>
    <definedName name="_M36" localSheetId="1" hidden="1">{"'Sheet1'!$L$16"}</definedName>
    <definedName name="_M36" localSheetId="4" hidden="1">{"'Sheet1'!$L$16"}</definedName>
    <definedName name="_M36" hidden="1">{"'Sheet1'!$L$16"}</definedName>
    <definedName name="_NSO2" localSheetId="5" hidden="1">{"'Sheet1'!$L$16"}</definedName>
    <definedName name="_NSO2" localSheetId="3" hidden="1">{"'Sheet1'!$L$16"}</definedName>
    <definedName name="_NSO2" localSheetId="1" hidden="1">{"'Sheet1'!$L$16"}</definedName>
    <definedName name="_NSO2" localSheetId="4" hidden="1">{"'Sheet1'!$L$16"}</definedName>
    <definedName name="_NSO2" hidden="1">{"'Sheet1'!$L$16"}</definedName>
    <definedName name="_Order1" hidden="1">255</definedName>
    <definedName name="_Order2" hidden="1">255</definedName>
    <definedName name="_PA3" localSheetId="5" hidden="1">{"'Sheet1'!$L$16"}</definedName>
    <definedName name="_PA3" localSheetId="3" hidden="1">{"'Sheet1'!$L$16"}</definedName>
    <definedName name="_PA3" localSheetId="1" hidden="1">{"'Sheet1'!$L$16"}</definedName>
    <definedName name="_PA3" localSheetId="4" hidden="1">{"'Sheet1'!$L$16"}</definedName>
    <definedName name="_PA3" hidden="1">{"'Sheet1'!$L$16"}</definedName>
    <definedName name="_td1" localSheetId="5" hidden="1">{"'Sheet1'!$L$16"}</definedName>
    <definedName name="_td1" localSheetId="3" hidden="1">{"'Sheet1'!$L$16"}</definedName>
    <definedName name="_td1" localSheetId="1" hidden="1">{"'Sheet1'!$L$16"}</definedName>
    <definedName name="_td1" localSheetId="4" hidden="1">{"'Sheet1'!$L$16"}</definedName>
    <definedName name="_td1" hidden="1">{"'Sheet1'!$L$16"}</definedName>
    <definedName name="_tt3" localSheetId="5" hidden="1">{"'Sheet1'!$L$16"}</definedName>
    <definedName name="_tt3" localSheetId="3" hidden="1">{"'Sheet1'!$L$16"}</definedName>
    <definedName name="_tt3" localSheetId="1" hidden="1">{"'Sheet1'!$L$16"}</definedName>
    <definedName name="_tt3" localSheetId="4" hidden="1">{"'Sheet1'!$L$16"}</definedName>
    <definedName name="_tt3" hidden="1">{"'Sheet1'!$L$16"}</definedName>
    <definedName name="_TT31" localSheetId="5" hidden="1">{"'Sheet1'!$L$16"}</definedName>
    <definedName name="_TT31" localSheetId="3" hidden="1">{"'Sheet1'!$L$16"}</definedName>
    <definedName name="_TT31" localSheetId="1" hidden="1">{"'Sheet1'!$L$16"}</definedName>
    <definedName name="_TT31" localSheetId="4" hidden="1">{"'Sheet1'!$L$16"}</definedName>
    <definedName name="_TT31" hidden="1">{"'Sheet1'!$L$16"}</definedName>
    <definedName name="_Tru21" localSheetId="5" hidden="1">{"'Sheet1'!$L$16"}</definedName>
    <definedName name="_Tru21" localSheetId="3" hidden="1">{"'Sheet1'!$L$16"}</definedName>
    <definedName name="_Tru21" localSheetId="1" hidden="1">{"'Sheet1'!$L$16"}</definedName>
    <definedName name="_Tru21" localSheetId="4" hidden="1">{"'Sheet1'!$L$16"}</definedName>
    <definedName name="_Tru21" hidden="1">{"'Sheet1'!$L$16"}</definedName>
    <definedName name="a" localSheetId="5" hidden="1">{"'Sheet1'!$L$16"}</definedName>
    <definedName name="a" localSheetId="3" hidden="1">{"'Sheet1'!$L$16"}</definedName>
    <definedName name="a" localSheetId="1" hidden="1">{"'Sheet1'!$L$16"}</definedName>
    <definedName name="a" localSheetId="4" hidden="1">{"'Sheet1'!$L$16"}</definedName>
    <definedName name="a" hidden="1">{"'Sheet1'!$L$16"}</definedName>
    <definedName name="aaa" localSheetId="5" hidden="1">{"'Sheet1'!$L$16"}</definedName>
    <definedName name="aaa" localSheetId="3" hidden="1">{"'Sheet1'!$L$16"}</definedName>
    <definedName name="aaa" localSheetId="1" hidden="1">{"'Sheet1'!$L$16"}</definedName>
    <definedName name="aaa" localSheetId="4" hidden="1">{"'Sheet1'!$L$16"}</definedName>
    <definedName name="aaa" hidden="1">{"'Sheet1'!$L$16"}</definedName>
    <definedName name="aaaaa" localSheetId="5" hidden="1">{"'Sheet1'!$L$16"}</definedName>
    <definedName name="aaaaa" localSheetId="3" hidden="1">{"'Sheet1'!$L$16"}</definedName>
    <definedName name="aaaaa" localSheetId="1" hidden="1">{"'Sheet1'!$L$16"}</definedName>
    <definedName name="aaaaa" localSheetId="4" hidden="1">{"'Sheet1'!$L$16"}</definedName>
    <definedName name="aaaaa" hidden="1">{"'Sheet1'!$L$16"}</definedName>
    <definedName name="aaaaaa" localSheetId="5" hidden="1">{"'Sheet1'!$L$16"}</definedName>
    <definedName name="aaaaaa" localSheetId="3" hidden="1">{"'Sheet1'!$L$16"}</definedName>
    <definedName name="aaaaaa" localSheetId="1" hidden="1">{"'Sheet1'!$L$16"}</definedName>
    <definedName name="aaaaaa" localSheetId="4" hidden="1">{"'Sheet1'!$L$16"}</definedName>
    <definedName name="aaaaaa" hidden="1">{"'Sheet1'!$L$16"}</definedName>
    <definedName name="aaaaaaa" localSheetId="5" hidden="1">{"'Sheet1'!$L$16"}</definedName>
    <definedName name="aaaaaaa" localSheetId="3" hidden="1">{"'Sheet1'!$L$16"}</definedName>
    <definedName name="aaaaaaa" localSheetId="1" hidden="1">{"'Sheet1'!$L$16"}</definedName>
    <definedName name="aaaaaaa" localSheetId="4" hidden="1">{"'Sheet1'!$L$16"}</definedName>
    <definedName name="aaaaaaa" hidden="1">{"'Sheet1'!$L$16"}</definedName>
    <definedName name="aaaaaaaaaaaaaaaaaaaaa" localSheetId="5" hidden="1">{"'Sheet1'!$L$16"}</definedName>
    <definedName name="aaaaaaaaaaaaaaaaaaaaa" localSheetId="3" hidden="1">{"'Sheet1'!$L$16"}</definedName>
    <definedName name="aaaaaaaaaaaaaaaaaaaaa" localSheetId="1" hidden="1">{"'Sheet1'!$L$16"}</definedName>
    <definedName name="aaaaaaaaaaaaaaaaaaaaa" localSheetId="4" hidden="1">{"'Sheet1'!$L$16"}</definedName>
    <definedName name="aaaaaaaaaaaaaaaaaaaaa" hidden="1">{"'Sheet1'!$L$16"}</definedName>
    <definedName name="aaaaaaaaaaaaaaaaaaaaaa" localSheetId="5" hidden="1">{"'Sheet1'!$L$16"}</definedName>
    <definedName name="aaaaaaaaaaaaaaaaaaaaaa" localSheetId="3" hidden="1">{"'Sheet1'!$L$16"}</definedName>
    <definedName name="aaaaaaaaaaaaaaaaaaaaaa" localSheetId="1" hidden="1">{"'Sheet1'!$L$16"}</definedName>
    <definedName name="aaaaaaaaaaaaaaaaaaaaaa" localSheetId="4" hidden="1">{"'Sheet1'!$L$16"}</definedName>
    <definedName name="aaaaaaaaaaaaaaaaaaaaaa" hidden="1">{"'Sheet1'!$L$16"}</definedName>
    <definedName name="ADADADD" localSheetId="5" hidden="1">{"'Sheet1'!$L$16"}</definedName>
    <definedName name="ADADADD" localSheetId="3" hidden="1">{"'Sheet1'!$L$16"}</definedName>
    <definedName name="ADADADD" localSheetId="1" hidden="1">{"'Sheet1'!$L$16"}</definedName>
    <definedName name="ADADADD" localSheetId="4" hidden="1">{"'Sheet1'!$L$16"}</definedName>
    <definedName name="ADADADD" hidden="1">{"'Sheet1'!$L$16"}</definedName>
    <definedName name="ae" localSheetId="5" hidden="1">{"'Sheet1'!$L$16"}</definedName>
    <definedName name="ae" localSheetId="3" hidden="1">{"'Sheet1'!$L$16"}</definedName>
    <definedName name="ae" localSheetId="1" hidden="1">{"'Sheet1'!$L$16"}</definedName>
    <definedName name="ae" localSheetId="4" hidden="1">{"'Sheet1'!$L$16"}</definedName>
    <definedName name="ae" hidden="1">{"'Sheet1'!$L$16"}</definedName>
    <definedName name="anscount" hidden="1">1</definedName>
    <definedName name="ATGT" localSheetId="5" hidden="1">{"'Sheet1'!$L$16"}</definedName>
    <definedName name="ATGT" localSheetId="3" hidden="1">{"'Sheet1'!$L$16"}</definedName>
    <definedName name="ATGT" localSheetId="1" hidden="1">{"'Sheet1'!$L$16"}</definedName>
    <definedName name="ATGT" localSheetId="4" hidden="1">{"'Sheet1'!$L$16"}</definedName>
    <definedName name="ATGT" hidden="1">{"'Sheet1'!$L$16"}</definedName>
    <definedName name="BCBo" localSheetId="5" hidden="1">{"'Sheet1'!$L$16"}</definedName>
    <definedName name="BCBo" localSheetId="3" hidden="1">{"'Sheet1'!$L$16"}</definedName>
    <definedName name="BCBo" localSheetId="1" hidden="1">{"'Sheet1'!$L$16"}</definedName>
    <definedName name="BCBo" localSheetId="4" hidden="1">{"'Sheet1'!$L$16"}</definedName>
    <definedName name="BCBo" hidden="1">{"'Sheet1'!$L$16"}</definedName>
    <definedName name="CoCauN" localSheetId="5" hidden="1">{"'Sheet1'!$L$16"}</definedName>
    <definedName name="CoCauN" localSheetId="3" hidden="1">{"'Sheet1'!$L$16"}</definedName>
    <definedName name="CoCauN" localSheetId="1" hidden="1">{"'Sheet1'!$L$16"}</definedName>
    <definedName name="CoCauN" localSheetId="4" hidden="1">{"'Sheet1'!$L$16"}</definedName>
    <definedName name="CoCauN" hidden="1">{"'Sheet1'!$L$16"}</definedName>
    <definedName name="CTCT1" localSheetId="5" hidden="1">{"'Sheet1'!$L$16"}</definedName>
    <definedName name="CTCT1" localSheetId="3" hidden="1">{"'Sheet1'!$L$16"}</definedName>
    <definedName name="CTCT1" localSheetId="1" hidden="1">{"'Sheet1'!$L$16"}</definedName>
    <definedName name="CTCT1" localSheetId="4" hidden="1">{"'Sheet1'!$L$16"}</definedName>
    <definedName name="CTCT1" hidden="1">{"'Sheet1'!$L$16"}</definedName>
    <definedName name="chitietbgiang2" localSheetId="5" hidden="1">{"'Sheet1'!$L$16"}</definedName>
    <definedName name="chitietbgiang2" localSheetId="3" hidden="1">{"'Sheet1'!$L$16"}</definedName>
    <definedName name="chitietbgiang2" localSheetId="1" hidden="1">{"'Sheet1'!$L$16"}</definedName>
    <definedName name="chitietbgiang2" localSheetId="4" hidden="1">{"'Sheet1'!$L$16"}</definedName>
    <definedName name="chitietbgiang2" hidden="1">{"'Sheet1'!$L$16"}</definedName>
    <definedName name="dfdjkjp4546" localSheetId="5" hidden="1">{"'Sheet1'!$L$16"}</definedName>
    <definedName name="dfdjkjp4546" localSheetId="3" hidden="1">{"'Sheet1'!$L$16"}</definedName>
    <definedName name="dfdjkjp4546" localSheetId="1" hidden="1">{"'Sheet1'!$L$16"}</definedName>
    <definedName name="dfdjkjp4546" localSheetId="4" hidden="1">{"'Sheet1'!$L$16"}</definedName>
    <definedName name="dfdjkjp4546" hidden="1">{"'Sheet1'!$L$16"}</definedName>
    <definedName name="dfg" localSheetId="5" hidden="1">{"'Sheet1'!$L$16"}</definedName>
    <definedName name="dfg" localSheetId="3" hidden="1">{"'Sheet1'!$L$16"}</definedName>
    <definedName name="dfg" localSheetId="1" hidden="1">{"'Sheet1'!$L$16"}</definedName>
    <definedName name="dfg" localSheetId="4" hidden="1">{"'Sheet1'!$L$16"}</definedName>
    <definedName name="dfg" hidden="1">{"'Sheet1'!$L$16"}</definedName>
    <definedName name="DFSDF" localSheetId="5" hidden="1">{"'Sheet1'!$L$16"}</definedName>
    <definedName name="DFSDF" localSheetId="3" hidden="1">{"'Sheet1'!$L$16"}</definedName>
    <definedName name="DFSDF" localSheetId="1" hidden="1">{"'Sheet1'!$L$16"}</definedName>
    <definedName name="DFSDF" localSheetId="4" hidden="1">{"'Sheet1'!$L$16"}</definedName>
    <definedName name="DFSDF" hidden="1">{"'Sheet1'!$L$16"}</definedName>
    <definedName name="dgctp2" localSheetId="5" hidden="1">{"'Sheet1'!$L$16"}</definedName>
    <definedName name="dgctp2" localSheetId="3" hidden="1">{"'Sheet1'!$L$16"}</definedName>
    <definedName name="dgctp2" localSheetId="1" hidden="1">{"'Sheet1'!$L$16"}</definedName>
    <definedName name="dgctp2" localSheetId="4" hidden="1">{"'Sheet1'!$L$16"}</definedName>
    <definedName name="dgctp2" hidden="1">{"'Sheet1'!$L$16"}</definedName>
    <definedName name="dt10.1" localSheetId="5" hidden="1">{"'Sheet1'!$L$16"}</definedName>
    <definedName name="dt10.1" localSheetId="3" hidden="1">{"'Sheet1'!$L$16"}</definedName>
    <definedName name="dt10.1" localSheetId="1" hidden="1">{"'Sheet1'!$L$16"}</definedName>
    <definedName name="dt10.1" localSheetId="4" hidden="1">{"'Sheet1'!$L$16"}</definedName>
    <definedName name="dt10.1" hidden="1">{"'Sheet1'!$L$16"}</definedName>
    <definedName name="DT12Dluc" localSheetId="5" hidden="1">{"'Sheet1'!$L$16"}</definedName>
    <definedName name="DT12Dluc" localSheetId="3" hidden="1">{"'Sheet1'!$L$16"}</definedName>
    <definedName name="DT12Dluc" localSheetId="1" hidden="1">{"'Sheet1'!$L$16"}</definedName>
    <definedName name="DT12Dluc" localSheetId="4" hidden="1">{"'Sheet1'!$L$16"}</definedName>
    <definedName name="DT12Dluc" hidden="1">{"'Sheet1'!$L$16"}</definedName>
    <definedName name="DT12HoangThach" localSheetId="5" hidden="1">{"'Sheet1'!$L$16"}</definedName>
    <definedName name="DT12HoangThach" localSheetId="3" hidden="1">{"'Sheet1'!$L$16"}</definedName>
    <definedName name="DT12HoangThach" localSheetId="1" hidden="1">{"'Sheet1'!$L$16"}</definedName>
    <definedName name="DT12HoangThach" localSheetId="4" hidden="1">{"'Sheet1'!$L$16"}</definedName>
    <definedName name="DT12HoangThach" hidden="1">{"'Sheet1'!$L$16"}</definedName>
    <definedName name="DT8.1" localSheetId="5" hidden="1">{"'Sheet1'!$L$16"}</definedName>
    <definedName name="DT8.1" localSheetId="3" hidden="1">{"'Sheet1'!$L$16"}</definedName>
    <definedName name="DT8.1" localSheetId="1" hidden="1">{"'Sheet1'!$L$16"}</definedName>
    <definedName name="DT8.1" localSheetId="4" hidden="1">{"'Sheet1'!$L$16"}</definedName>
    <definedName name="DT8.1" hidden="1">{"'Sheet1'!$L$16"}</definedName>
    <definedName name="DT8.2" localSheetId="5" hidden="1">{"'Sheet1'!$L$16"}</definedName>
    <definedName name="DT8.2" localSheetId="3" hidden="1">{"'Sheet1'!$L$16"}</definedName>
    <definedName name="DT8.2" localSheetId="1" hidden="1">{"'Sheet1'!$L$16"}</definedName>
    <definedName name="DT8.2" localSheetId="4" hidden="1">{"'Sheet1'!$L$16"}</definedName>
    <definedName name="DT8.2" hidden="1">{"'Sheet1'!$L$16"}</definedName>
    <definedName name="dthft" localSheetId="5" hidden="1">{"'Sheet1'!$L$16"}</definedName>
    <definedName name="dthft" localSheetId="3" hidden="1">{"'Sheet1'!$L$16"}</definedName>
    <definedName name="dthft" localSheetId="1" hidden="1">{"'Sheet1'!$L$16"}</definedName>
    <definedName name="dthft" localSheetId="4" hidden="1">{"'Sheet1'!$L$16"}</definedName>
    <definedName name="dthft" hidden="1">{"'Sheet1'!$L$16"}</definedName>
    <definedName name="DUCANH" localSheetId="5" hidden="1">{"'Sheet1'!$L$16"}</definedName>
    <definedName name="DUCANH" localSheetId="3" hidden="1">{"'Sheet1'!$L$16"}</definedName>
    <definedName name="DUCANH" localSheetId="1" hidden="1">{"'Sheet1'!$L$16"}</definedName>
    <definedName name="DUCANH" localSheetId="4" hidden="1">{"'Sheet1'!$L$16"}</definedName>
    <definedName name="DUCANH" hidden="1">{"'Sheet1'!$L$16"}</definedName>
    <definedName name="dungkh" localSheetId="5" hidden="1">{"'Sheet1'!$L$16"}</definedName>
    <definedName name="dungkh" localSheetId="3" hidden="1">{"'Sheet1'!$L$16"}</definedName>
    <definedName name="dungkh" localSheetId="1" hidden="1">{"'Sheet1'!$L$16"}</definedName>
    <definedName name="dungkh" localSheetId="4" hidden="1">{"'Sheet1'!$L$16"}</definedName>
    <definedName name="dungkh" hidden="1">{"'Sheet1'!$L$16"}</definedName>
    <definedName name="Duongnaco" localSheetId="5" hidden="1">{"'Sheet1'!$L$16"}</definedName>
    <definedName name="Duongnaco" localSheetId="3" hidden="1">{"'Sheet1'!$L$16"}</definedName>
    <definedName name="Duongnaco" localSheetId="1" hidden="1">{"'Sheet1'!$L$16"}</definedName>
    <definedName name="Duongnaco" localSheetId="4" hidden="1">{"'Sheet1'!$L$16"}</definedName>
    <definedName name="Duongnaco" hidden="1">{"'Sheet1'!$L$16"}</definedName>
    <definedName name="ewwegfbfb" localSheetId="5" hidden="1">{"'Sheet1'!$L$16"}</definedName>
    <definedName name="ewwegfbfb" localSheetId="3" hidden="1">{"'Sheet1'!$L$16"}</definedName>
    <definedName name="ewwegfbfb" localSheetId="1" hidden="1">{"'Sheet1'!$L$16"}</definedName>
    <definedName name="ewwegfbfb" localSheetId="4" hidden="1">{"'Sheet1'!$L$16"}</definedName>
    <definedName name="ewwegfbfb" hidden="1">{"'Sheet1'!$L$16"}</definedName>
    <definedName name="fsdfdsf" localSheetId="5" hidden="1">{"'Sheet1'!$L$16"}</definedName>
    <definedName name="fsdfdsf" localSheetId="3" hidden="1">{"'Sheet1'!$L$16"}</definedName>
    <definedName name="fsdfdsf" localSheetId="1" hidden="1">{"'Sheet1'!$L$16"}</definedName>
    <definedName name="fsdfdsf" localSheetId="4" hidden="1">{"'Sheet1'!$L$16"}</definedName>
    <definedName name="fsdfdsf" hidden="1">{"'Sheet1'!$L$16"}</definedName>
    <definedName name="fsdsds" localSheetId="5" hidden="1">{"'Sheet1'!$L$16"}</definedName>
    <definedName name="fsdsds" localSheetId="3" hidden="1">{"'Sheet1'!$L$16"}</definedName>
    <definedName name="fsdsds" localSheetId="1" hidden="1">{"'Sheet1'!$L$16"}</definedName>
    <definedName name="fsdsds" localSheetId="4" hidden="1">{"'Sheet1'!$L$16"}</definedName>
    <definedName name="fsdsds" hidden="1">{"'Sheet1'!$L$16"}</definedName>
    <definedName name="gdhfjjf" localSheetId="5" hidden="1">{"'Sheet1'!$L$16"}</definedName>
    <definedName name="gdhfjjf" localSheetId="3" hidden="1">{"'Sheet1'!$L$16"}</definedName>
    <definedName name="gdhfjjf" localSheetId="1" hidden="1">{"'Sheet1'!$L$16"}</definedName>
    <definedName name="gdhfjjf" localSheetId="4" hidden="1">{"'Sheet1'!$L$16"}</definedName>
    <definedName name="gdhfjjf" hidden="1">{"'Sheet1'!$L$16"}</definedName>
    <definedName name="h" localSheetId="5" hidden="1">{"'Sheet1'!$L$16"}</definedName>
    <definedName name="h" localSheetId="3" hidden="1">{"'Sheet1'!$L$16"}</definedName>
    <definedName name="h" localSheetId="1" hidden="1">{"'Sheet1'!$L$16"}</definedName>
    <definedName name="h" localSheetId="4" hidden="1">{"'Sheet1'!$L$16"}</definedName>
    <definedName name="h" hidden="1">{"'Sheet1'!$L$16"}</definedName>
    <definedName name="hcm" localSheetId="5" hidden="1">{"'Sheet1'!$L$16"}</definedName>
    <definedName name="hcm" localSheetId="3" hidden="1">{"'Sheet1'!$L$16"}</definedName>
    <definedName name="hcm" localSheetId="1" hidden="1">{"'Sheet1'!$L$16"}</definedName>
    <definedName name="hcm" localSheetId="4" hidden="1">{"'Sheet1'!$L$16"}</definedName>
    <definedName name="hcm" hidden="1">{"'Sheet1'!$L$16"}</definedName>
    <definedName name="hh" localSheetId="5" hidden="1">{"'Sheet1'!$L$16"}</definedName>
    <definedName name="hh" localSheetId="3" hidden="1">{"'Sheet1'!$L$16"}</definedName>
    <definedName name="hh" localSheetId="1" hidden="1">{"'Sheet1'!$L$16"}</definedName>
    <definedName name="hh" localSheetId="4" hidden="1">{"'Sheet1'!$L$16"}</definedName>
    <definedName name="hh" hidden="1">{"'Sheet1'!$L$16"}</definedName>
    <definedName name="HIHIHIHOI" localSheetId="5" hidden="1">{"'Sheet1'!$L$16"}</definedName>
    <definedName name="HIHIHIHOI" localSheetId="3" hidden="1">{"'Sheet1'!$L$16"}</definedName>
    <definedName name="HIHIHIHOI" localSheetId="1" hidden="1">{"'Sheet1'!$L$16"}</definedName>
    <definedName name="HIHIHIHOI" localSheetId="4" hidden="1">{"'Sheet1'!$L$16"}</definedName>
    <definedName name="HIHIHIHOI" hidden="1">{"'Sheet1'!$L$16"}</definedName>
    <definedName name="HJKL" localSheetId="5" hidden="1">{"'Sheet1'!$L$16"}</definedName>
    <definedName name="HJKL" localSheetId="3" hidden="1">{"'Sheet1'!$L$16"}</definedName>
    <definedName name="HJKL" localSheetId="1" hidden="1">{"'Sheet1'!$L$16"}</definedName>
    <definedName name="HJKL" localSheetId="4" hidden="1">{"'Sheet1'!$L$16"}</definedName>
    <definedName name="HJKL" hidden="1">{"'Sheet1'!$L$16"}</definedName>
    <definedName name="htlm" localSheetId="5" hidden="1">{"'Sheet1'!$L$16"}</definedName>
    <definedName name="htlm" localSheetId="3" hidden="1">{"'Sheet1'!$L$16"}</definedName>
    <definedName name="htlm" localSheetId="1" hidden="1">{"'Sheet1'!$L$16"}</definedName>
    <definedName name="htlm" localSheetId="4" hidden="1">{"'Sheet1'!$L$16"}</definedName>
    <definedName name="htlm" hidden="1">{"'Sheet1'!$L$16"}</definedName>
    <definedName name="HTML_CodePage" hidden="1">950</definedName>
    <definedName name="HTML_Control" localSheetId="5" hidden="1">{"'Sheet1'!$L$16"}</definedName>
    <definedName name="HTML_Control" localSheetId="3" hidden="1">{"'Sheet1'!$L$16"}</definedName>
    <definedName name="HTML_Control" localSheetId="1"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rhrt" localSheetId="5" hidden="1">{"'Sheet1'!$L$16"}</definedName>
    <definedName name="htrhrt" localSheetId="3" hidden="1">{"'Sheet1'!$L$16"}</definedName>
    <definedName name="htrhrt" localSheetId="1" hidden="1">{"'Sheet1'!$L$16"}</definedName>
    <definedName name="htrhrt" localSheetId="4" hidden="1">{"'Sheet1'!$L$16"}</definedName>
    <definedName name="htrhrt" hidden="1">{"'Sheet1'!$L$16"}</definedName>
    <definedName name="hu" localSheetId="5" hidden="1">{"'Sheet1'!$L$16"}</definedName>
    <definedName name="hu" localSheetId="3" hidden="1">{"'Sheet1'!$L$16"}</definedName>
    <definedName name="hu" localSheetId="1" hidden="1">{"'Sheet1'!$L$16"}</definedName>
    <definedName name="hu" localSheetId="4" hidden="1">{"'Sheet1'!$L$16"}</definedName>
    <definedName name="hu" hidden="1">{"'Sheet1'!$L$16"}</definedName>
    <definedName name="HUU" localSheetId="5" hidden="1">{"'Sheet1'!$L$16"}</definedName>
    <definedName name="HUU" localSheetId="3" hidden="1">{"'Sheet1'!$L$16"}</definedName>
    <definedName name="HUU" localSheetId="1" hidden="1">{"'Sheet1'!$L$16"}</definedName>
    <definedName name="HUU" localSheetId="4" hidden="1">{"'Sheet1'!$L$16"}</definedName>
    <definedName name="HUU" hidden="1">{"'Sheet1'!$L$16"}</definedName>
    <definedName name="huy" localSheetId="5" hidden="1">{"'Sheet1'!$L$16"}</definedName>
    <definedName name="huy" localSheetId="3" hidden="1">{"'Sheet1'!$L$16"}</definedName>
    <definedName name="huy" localSheetId="1" hidden="1">{"'Sheet1'!$L$16"}</definedName>
    <definedName name="huy" localSheetId="4" hidden="1">{"'Sheet1'!$L$16"}</definedName>
    <definedName name="huy" hidden="1">{"'Sheet1'!$L$16"}</definedName>
    <definedName name="ksbn" localSheetId="5" hidden="1">{"'Sheet1'!$L$16"}</definedName>
    <definedName name="ksbn" localSheetId="3" hidden="1">{"'Sheet1'!$L$16"}</definedName>
    <definedName name="ksbn" localSheetId="1" hidden="1">{"'Sheet1'!$L$16"}</definedName>
    <definedName name="ksbn" localSheetId="4" hidden="1">{"'Sheet1'!$L$16"}</definedName>
    <definedName name="ksbn" hidden="1">{"'Sheet1'!$L$16"}</definedName>
    <definedName name="kshn" localSheetId="5" hidden="1">{"'Sheet1'!$L$16"}</definedName>
    <definedName name="kshn" localSheetId="3" hidden="1">{"'Sheet1'!$L$16"}</definedName>
    <definedName name="kshn" localSheetId="1" hidden="1">{"'Sheet1'!$L$16"}</definedName>
    <definedName name="kshn" localSheetId="4" hidden="1">{"'Sheet1'!$L$16"}</definedName>
    <definedName name="kshn" hidden="1">{"'Sheet1'!$L$16"}</definedName>
    <definedName name="ksls" localSheetId="5" hidden="1">{"'Sheet1'!$L$16"}</definedName>
    <definedName name="ksls" localSheetId="3" hidden="1">{"'Sheet1'!$L$16"}</definedName>
    <definedName name="ksls" localSheetId="1" hidden="1">{"'Sheet1'!$L$16"}</definedName>
    <definedName name="ksls" localSheetId="4" hidden="1">{"'Sheet1'!$L$16"}</definedName>
    <definedName name="ksls" hidden="1">{"'Sheet1'!$L$16"}</definedName>
    <definedName name="khongtruotgia" localSheetId="5" hidden="1">{"'Sheet1'!$L$16"}</definedName>
    <definedName name="khongtruotgia" localSheetId="3" hidden="1">{"'Sheet1'!$L$16"}</definedName>
    <definedName name="khongtruotgia" localSheetId="1" hidden="1">{"'Sheet1'!$L$16"}</definedName>
    <definedName name="khongtruotgia" localSheetId="4" hidden="1">{"'Sheet1'!$L$16"}</definedName>
    <definedName name="khongtruotgia" hidden="1">{"'Sheet1'!$L$16"}</definedName>
    <definedName name="lan" localSheetId="5" hidden="1">{"'Sheet1'!$L$16"}</definedName>
    <definedName name="lan" localSheetId="3" hidden="1">{"'Sheet1'!$L$16"}</definedName>
    <definedName name="lan" localSheetId="1" hidden="1">{"'Sheet1'!$L$16"}</definedName>
    <definedName name="lan" localSheetId="4" hidden="1">{"'Sheet1'!$L$16"}</definedName>
    <definedName name="lan" hidden="1">{"'Sheet1'!$L$16"}</definedName>
    <definedName name="langson" localSheetId="5" hidden="1">{"'Sheet1'!$L$16"}</definedName>
    <definedName name="langson" localSheetId="3" hidden="1">{"'Sheet1'!$L$16"}</definedName>
    <definedName name="langson" localSheetId="1" hidden="1">{"'Sheet1'!$L$16"}</definedName>
    <definedName name="langson" localSheetId="4" hidden="1">{"'Sheet1'!$L$16"}</definedName>
    <definedName name="langson" hidden="1">{"'Sheet1'!$L$16"}</definedName>
    <definedName name="m" localSheetId="5" hidden="1">{"'Sheet1'!$L$16"}</definedName>
    <definedName name="m" localSheetId="3" hidden="1">{"'Sheet1'!$L$16"}</definedName>
    <definedName name="m" localSheetId="1" hidden="1">{"'Sheet1'!$L$16"}</definedName>
    <definedName name="m" localSheetId="4" hidden="1">{"'Sheet1'!$L$16"}</definedName>
    <definedName name="m" hidden="1">{"'Sheet1'!$L$16"}</definedName>
    <definedName name="mo" localSheetId="5" hidden="1">{"'Sheet1'!$L$16"}</definedName>
    <definedName name="mo" localSheetId="3" hidden="1">{"'Sheet1'!$L$16"}</definedName>
    <definedName name="mo" localSheetId="1" hidden="1">{"'Sheet1'!$L$16"}</definedName>
    <definedName name="mo" localSheetId="4" hidden="1">{"'Sheet1'!$L$16"}</definedName>
    <definedName name="mo" hidden="1">{"'Sheet1'!$L$16"}</definedName>
    <definedName name="moi" localSheetId="5" hidden="1">{"'Sheet1'!$L$16"}</definedName>
    <definedName name="moi" localSheetId="3" hidden="1">{"'Sheet1'!$L$16"}</definedName>
    <definedName name="moi" localSheetId="1" hidden="1">{"'Sheet1'!$L$16"}</definedName>
    <definedName name="moi" localSheetId="4" hidden="1">{"'Sheet1'!$L$16"}</definedName>
    <definedName name="moi" hidden="1">{"'Sheet1'!$L$16"}</definedName>
    <definedName name="NHANH2_CG4" localSheetId="5" hidden="1">{"'Sheet1'!$L$16"}</definedName>
    <definedName name="NHANH2_CG4" localSheetId="3" hidden="1">{"'Sheet1'!$L$16"}</definedName>
    <definedName name="NHANH2_CG4" localSheetId="1" hidden="1">{"'Sheet1'!$L$16"}</definedName>
    <definedName name="NHANH2_CG4" localSheetId="4" hidden="1">{"'Sheet1'!$L$16"}</definedName>
    <definedName name="NHANH2_CG4" hidden="1">{"'Sheet1'!$L$16"}</definedName>
    <definedName name="PA3.1" localSheetId="5" hidden="1">{"'Sheet1'!$L$16"}</definedName>
    <definedName name="PA3.1" localSheetId="3" hidden="1">{"'Sheet1'!$L$16"}</definedName>
    <definedName name="PA3.1" localSheetId="1" hidden="1">{"'Sheet1'!$L$16"}</definedName>
    <definedName name="PA3.1" localSheetId="4" hidden="1">{"'Sheet1'!$L$16"}</definedName>
    <definedName name="PA3.1" hidden="1">{"'Sheet1'!$L$16"}</definedName>
    <definedName name="PAIII_" localSheetId="5" hidden="1">{"'Sheet1'!$L$16"}</definedName>
    <definedName name="PAIII_" localSheetId="3" hidden="1">{"'Sheet1'!$L$16"}</definedName>
    <definedName name="PAIII_" localSheetId="1" hidden="1">{"'Sheet1'!$L$16"}</definedName>
    <definedName name="PAIII_" localSheetId="4" hidden="1">{"'Sheet1'!$L$16"}</definedName>
    <definedName name="PAIII_" hidden="1">{"'Sheet1'!$L$16"}</definedName>
    <definedName name="PMS" localSheetId="5" hidden="1">{"'Sheet1'!$L$16"}</definedName>
    <definedName name="PMS" localSheetId="3" hidden="1">{"'Sheet1'!$L$16"}</definedName>
    <definedName name="PMS" localSheetId="1" hidden="1">{"'Sheet1'!$L$16"}</definedName>
    <definedName name="PMS" localSheetId="4" hidden="1">{"'Sheet1'!$L$16"}</definedName>
    <definedName name="PMS" hidden="1">{"'Sheet1'!$L$16"}</definedName>
    <definedName name="_xlnm.Print_Area" localSheetId="5">'MN (4)'!$A$1:$V$73</definedName>
    <definedName name="_xlnm.Print_Area" localSheetId="3">NTM!$A$1:$V$38</definedName>
    <definedName name="_xlnm.Print_Area" localSheetId="1">'PL01'!$A$1:$V$30</definedName>
    <definedName name="_xlnm.Print_Area" localSheetId="2">'PL02'!$A$1:$V$35</definedName>
    <definedName name="_xlnm.Print_Area" localSheetId="4">'PL03'!$A$1:$V$52</definedName>
    <definedName name="_xlnm.Print_Titles" localSheetId="5">'MN (4)'!$5:$7</definedName>
    <definedName name="_xlnm.Print_Titles" localSheetId="3">NTM!$5:$7</definedName>
    <definedName name="_xlnm.Print_Titles" localSheetId="1">'PL01'!$5:$7</definedName>
    <definedName name="_xlnm.Print_Titles" localSheetId="2">'PL02'!$5:$7</definedName>
    <definedName name="_xlnm.Print_Titles" localSheetId="4">'PL03'!$5:$7</definedName>
    <definedName name="re" localSheetId="5" hidden="1">{"'Sheet1'!$L$16"}</definedName>
    <definedName name="re" localSheetId="3" hidden="1">{"'Sheet1'!$L$16"}</definedName>
    <definedName name="re" localSheetId="1" hidden="1">{"'Sheet1'!$L$16"}</definedName>
    <definedName name="re" localSheetId="4" hidden="1">{"'Sheet1'!$L$16"}</definedName>
    <definedName name="re" hidden="1">{"'Sheet1'!$L$16"}</definedName>
    <definedName name="RGHGSD" localSheetId="5" hidden="1">{"'Sheet1'!$L$16"}</definedName>
    <definedName name="RGHGSD" localSheetId="3" hidden="1">{"'Sheet1'!$L$16"}</definedName>
    <definedName name="RGHGSD" localSheetId="1" hidden="1">{"'Sheet1'!$L$16"}</definedName>
    <definedName name="RGHGSD" localSheetId="4" hidden="1">{"'Sheet1'!$L$16"}</definedName>
    <definedName name="RGHGSD" hidden="1">{"'Sheet1'!$L$16"}</definedName>
    <definedName name="sas" localSheetId="5" hidden="1">{"'Sheet1'!$L$16"}</definedName>
    <definedName name="sas" localSheetId="3" hidden="1">{"'Sheet1'!$L$16"}</definedName>
    <definedName name="sas" localSheetId="1" hidden="1">{"'Sheet1'!$L$16"}</definedName>
    <definedName name="sas" localSheetId="4" hidden="1">{"'Sheet1'!$L$16"}</definedName>
    <definedName name="sas" hidden="1">{"'Sheet1'!$L$16"}</definedName>
    <definedName name="sfdsfsd" localSheetId="5" hidden="1">{"'Sheet1'!$L$16"}</definedName>
    <definedName name="sfdsfsd" localSheetId="3" hidden="1">{"'Sheet1'!$L$16"}</definedName>
    <definedName name="sfdsfsd" localSheetId="1" hidden="1">{"'Sheet1'!$L$16"}</definedName>
    <definedName name="sfdsfsd" localSheetId="4" hidden="1">{"'Sheet1'!$L$16"}</definedName>
    <definedName name="sfdsfsd" hidden="1">{"'Sheet1'!$L$16"}</definedName>
    <definedName name="SS" localSheetId="5" hidden="1">{"'Sheet1'!$L$16"}</definedName>
    <definedName name="SS" localSheetId="3" hidden="1">{"'Sheet1'!$L$16"}</definedName>
    <definedName name="SS" localSheetId="1" hidden="1">{"'Sheet1'!$L$16"}</definedName>
    <definedName name="SS" localSheetId="4" hidden="1">{"'Sheet1'!$L$16"}</definedName>
    <definedName name="SS" hidden="1">{"'Sheet1'!$L$16"}</definedName>
    <definedName name="ssss" localSheetId="5" hidden="1">{"'Sheet1'!$L$16"}</definedName>
    <definedName name="ssss" localSheetId="3" hidden="1">{"'Sheet1'!$L$16"}</definedName>
    <definedName name="ssss" localSheetId="1" hidden="1">{"'Sheet1'!$L$16"}</definedName>
    <definedName name="ssss" localSheetId="4" hidden="1">{"'Sheet1'!$L$16"}</definedName>
    <definedName name="ssss" hidden="1">{"'Sheet1'!$L$16"}</definedName>
    <definedName name="t149tc" localSheetId="5" hidden="1">{"'Sheet1'!$L$16"}</definedName>
    <definedName name="t149tc" localSheetId="3" hidden="1">{"'Sheet1'!$L$16"}</definedName>
    <definedName name="t149tc" localSheetId="1" hidden="1">{"'Sheet1'!$L$16"}</definedName>
    <definedName name="t149tc" localSheetId="4" hidden="1">{"'Sheet1'!$L$16"}</definedName>
    <definedName name="t149tc" hidden="1">{"'Sheet1'!$L$16"}</definedName>
    <definedName name="tlc" localSheetId="5" hidden="1">{"'Sheet1'!$L$16"}</definedName>
    <definedName name="tlc" localSheetId="3" hidden="1">{"'Sheet1'!$L$16"}</definedName>
    <definedName name="tlc" localSheetId="1" hidden="1">{"'Sheet1'!$L$16"}</definedName>
    <definedName name="tlc" localSheetId="4" hidden="1">{"'Sheet1'!$L$16"}</definedName>
    <definedName name="tlc" hidden="1">{"'Sheet1'!$L$16"}</definedName>
    <definedName name="tp" localSheetId="5" hidden="1">{"'Sheet1'!$L$16"}</definedName>
    <definedName name="tp" localSheetId="3" hidden="1">{"'Sheet1'!$L$16"}</definedName>
    <definedName name="tp" localSheetId="1" hidden="1">{"'Sheet1'!$L$16"}</definedName>
    <definedName name="tp" localSheetId="4" hidden="1">{"'Sheet1'!$L$16"}</definedName>
    <definedName name="tp" hidden="1">{"'Sheet1'!$L$16"}</definedName>
    <definedName name="tuyennhanh" localSheetId="5" hidden="1">{"'Sheet1'!$L$16"}</definedName>
    <definedName name="tuyennhanh" localSheetId="3" hidden="1">{"'Sheet1'!$L$16"}</definedName>
    <definedName name="tuyennhanh" localSheetId="1" hidden="1">{"'Sheet1'!$L$16"}</definedName>
    <definedName name="tuyennhanh" localSheetId="4" hidden="1">{"'Sheet1'!$L$16"}</definedName>
    <definedName name="tuyennhanh" hidden="1">{"'Sheet1'!$L$16"}</definedName>
    <definedName name="tha" localSheetId="5" hidden="1">{"'Sheet1'!$L$16"}</definedName>
    <definedName name="tha" localSheetId="3" hidden="1">{"'Sheet1'!$L$16"}</definedName>
    <definedName name="tha" localSheetId="1" hidden="1">{"'Sheet1'!$L$16"}</definedName>
    <definedName name="tha" localSheetId="4" hidden="1">{"'Sheet1'!$L$16"}</definedName>
    <definedName name="tha" hidden="1">{"'Sheet1'!$L$16"}</definedName>
    <definedName name="thang10" localSheetId="5" hidden="1">{"'Sheet1'!$L$16"}</definedName>
    <definedName name="thang10" localSheetId="3" hidden="1">{"'Sheet1'!$L$16"}</definedName>
    <definedName name="thang10" localSheetId="1" hidden="1">{"'Sheet1'!$L$16"}</definedName>
    <definedName name="thang10" localSheetId="4" hidden="1">{"'Sheet1'!$L$16"}</definedName>
    <definedName name="thang10" hidden="1">{"'Sheet1'!$L$16"}</definedName>
    <definedName name="VATM" localSheetId="5" hidden="1">{"'Sheet1'!$L$16"}</definedName>
    <definedName name="VATM" localSheetId="3" hidden="1">{"'Sheet1'!$L$16"}</definedName>
    <definedName name="VATM" localSheetId="1" hidden="1">{"'Sheet1'!$L$16"}</definedName>
    <definedName name="VATM" localSheetId="4" hidden="1">{"'Sheet1'!$L$16"}</definedName>
    <definedName name="VATM" hidden="1">{"'Sheet1'!$L$16"}</definedName>
    <definedName name="vcoto" localSheetId="5" hidden="1">{"'Sheet1'!$L$16"}</definedName>
    <definedName name="vcoto" localSheetId="3" hidden="1">{"'Sheet1'!$L$16"}</definedName>
    <definedName name="vcoto" localSheetId="1" hidden="1">{"'Sheet1'!$L$16"}</definedName>
    <definedName name="vcoto" localSheetId="4" hidden="1">{"'Sheet1'!$L$16"}</definedName>
    <definedName name="vcoto" hidden="1">{"'Sheet1'!$L$16"}</definedName>
    <definedName name="Viet" localSheetId="5" hidden="1">{"'Sheet1'!$L$16"}</definedName>
    <definedName name="Viet" localSheetId="3" hidden="1">{"'Sheet1'!$L$16"}</definedName>
    <definedName name="Viet" localSheetId="1" hidden="1">{"'Sheet1'!$L$16"}</definedName>
    <definedName name="Viet" localSheetId="4" hidden="1">{"'Sheet1'!$L$16"}</definedName>
    <definedName name="Viet" hidden="1">{"'Sheet1'!$L$16"}</definedName>
    <definedName name="vinhlong" localSheetId="5" hidden="1">{"'Sheet1'!$L$16"}</definedName>
    <definedName name="vinhlong" localSheetId="3" hidden="1">{"'Sheet1'!$L$16"}</definedName>
    <definedName name="vinhlong" localSheetId="1" hidden="1">{"'Sheet1'!$L$16"}</definedName>
    <definedName name="vinhlong" localSheetId="4" hidden="1">{"'Sheet1'!$L$16"}</definedName>
    <definedName name="vinhlong" hidden="1">{"'Sheet1'!$L$16"}</definedName>
    <definedName name="xls" localSheetId="5" hidden="1">{"'Sheet1'!$L$16"}</definedName>
    <definedName name="xls" localSheetId="3" hidden="1">{"'Sheet1'!$L$16"}</definedName>
    <definedName name="xls" localSheetId="1" hidden="1">{"'Sheet1'!$L$16"}</definedName>
    <definedName name="xls" localSheetId="4" hidden="1">{"'Sheet1'!$L$16"}</definedName>
    <definedName name="xls" hidden="1">{"'Sheet1'!$L$16"}</definedName>
    <definedName name="xlttbninh" localSheetId="5" hidden="1">{"'Sheet1'!$L$16"}</definedName>
    <definedName name="xlttbninh" localSheetId="3" hidden="1">{"'Sheet1'!$L$16"}</definedName>
    <definedName name="xlttbninh" localSheetId="1" hidden="1">{"'Sheet1'!$L$16"}</definedName>
    <definedName name="xlttbninh" localSheetId="4" hidden="1">{"'Sheet1'!$L$16"}</definedName>
    <definedName name="xlttbninh" hidden="1">{"'Sheet1'!$L$16"}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7" i="4" l="1"/>
  <c r="E27" i="4"/>
  <c r="F27" i="4"/>
  <c r="H27" i="4"/>
  <c r="I27" i="4"/>
  <c r="J27" i="4"/>
  <c r="P27" i="4"/>
  <c r="Q27" i="4"/>
  <c r="R27" i="4"/>
  <c r="T27" i="4"/>
  <c r="U27" i="4"/>
  <c r="V27" i="4"/>
  <c r="F47" i="7" l="1"/>
  <c r="E47" i="7"/>
  <c r="E46" i="7" s="1"/>
  <c r="D47" i="7"/>
  <c r="D46" i="7" s="1"/>
  <c r="F38" i="7"/>
  <c r="F37" i="7" s="1"/>
  <c r="E35" i="7"/>
  <c r="D35" i="7"/>
  <c r="D34" i="7"/>
  <c r="E34" i="7"/>
  <c r="F34" i="7"/>
  <c r="H34" i="7"/>
  <c r="I34" i="7"/>
  <c r="J34" i="7"/>
  <c r="P34" i="7"/>
  <c r="Q34" i="7"/>
  <c r="R34" i="7"/>
  <c r="T34" i="7"/>
  <c r="U34" i="7"/>
  <c r="V34" i="7"/>
  <c r="F21" i="7"/>
  <c r="E21" i="7"/>
  <c r="F17" i="7"/>
  <c r="F16" i="7" s="1"/>
  <c r="F15" i="7" s="1"/>
  <c r="E17" i="7"/>
  <c r="E16" i="7" s="1"/>
  <c r="E15" i="7" s="1"/>
  <c r="D17" i="7"/>
  <c r="D16" i="7" s="1"/>
  <c r="D15" i="7" s="1"/>
  <c r="E14" i="7"/>
  <c r="D14" i="7"/>
  <c r="F11" i="7"/>
  <c r="E11" i="7"/>
  <c r="E10" i="7" s="1"/>
  <c r="E9" i="7" s="1"/>
  <c r="D11" i="7"/>
  <c r="D10" i="7" s="1"/>
  <c r="D9" i="7" s="1"/>
  <c r="D39" i="7"/>
  <c r="E39" i="7"/>
  <c r="F39" i="7"/>
  <c r="H39" i="7"/>
  <c r="I39" i="7"/>
  <c r="J39" i="7"/>
  <c r="P39" i="7"/>
  <c r="Q39" i="7"/>
  <c r="R39" i="7"/>
  <c r="T39" i="7"/>
  <c r="U39" i="7"/>
  <c r="V39" i="7"/>
  <c r="D37" i="7"/>
  <c r="E37" i="7"/>
  <c r="H37" i="7"/>
  <c r="I37" i="7"/>
  <c r="J37" i="7"/>
  <c r="P37" i="7"/>
  <c r="Q37" i="7"/>
  <c r="R37" i="7"/>
  <c r="T37" i="7"/>
  <c r="U37" i="7"/>
  <c r="V37" i="7"/>
  <c r="D44" i="7"/>
  <c r="E44" i="7"/>
  <c r="F44" i="7"/>
  <c r="H44" i="7"/>
  <c r="I44" i="7"/>
  <c r="J44" i="7"/>
  <c r="P44" i="7"/>
  <c r="Q44" i="7"/>
  <c r="R44" i="7"/>
  <c r="T44" i="7"/>
  <c r="U44" i="7"/>
  <c r="V44" i="7"/>
  <c r="G45" i="7"/>
  <c r="G44" i="7" s="1"/>
  <c r="L45" i="7"/>
  <c r="L44" i="7" s="1"/>
  <c r="M45" i="7"/>
  <c r="M44" i="7" s="1"/>
  <c r="N45" i="7"/>
  <c r="N44" i="7" s="1"/>
  <c r="O45" i="7"/>
  <c r="O44" i="7" s="1"/>
  <c r="S45" i="7"/>
  <c r="S44" i="7" s="1"/>
  <c r="H16" i="7"/>
  <c r="H15" i="7" s="1"/>
  <c r="I16" i="7"/>
  <c r="I15" i="7" s="1"/>
  <c r="J16" i="7"/>
  <c r="J15" i="7" s="1"/>
  <c r="P16" i="7"/>
  <c r="P15" i="7" s="1"/>
  <c r="Q16" i="7"/>
  <c r="Q15" i="7" s="1"/>
  <c r="R16" i="7"/>
  <c r="R15" i="7" s="1"/>
  <c r="T16" i="7"/>
  <c r="T15" i="7" s="1"/>
  <c r="U16" i="7"/>
  <c r="U15" i="7" s="1"/>
  <c r="V16" i="7"/>
  <c r="V15" i="7" s="1"/>
  <c r="F10" i="7"/>
  <c r="F9" i="7" s="1"/>
  <c r="H10" i="7"/>
  <c r="H9" i="7" s="1"/>
  <c r="I10" i="7"/>
  <c r="I9" i="7" s="1"/>
  <c r="J10" i="7"/>
  <c r="J9" i="7" s="1"/>
  <c r="P10" i="7"/>
  <c r="P9" i="7" s="1"/>
  <c r="Q10" i="7"/>
  <c r="Q9" i="7" s="1"/>
  <c r="R10" i="7"/>
  <c r="R9" i="7" s="1"/>
  <c r="T10" i="7"/>
  <c r="T9" i="7" s="1"/>
  <c r="U10" i="7"/>
  <c r="U9" i="7" s="1"/>
  <c r="V10" i="7"/>
  <c r="V9" i="7" s="1"/>
  <c r="F46" i="7"/>
  <c r="H46" i="7"/>
  <c r="I46" i="7"/>
  <c r="J46" i="7"/>
  <c r="P46" i="7"/>
  <c r="Q46" i="7"/>
  <c r="R46" i="7"/>
  <c r="T46" i="7"/>
  <c r="U46" i="7"/>
  <c r="V46" i="7"/>
  <c r="D42" i="7"/>
  <c r="E42" i="7"/>
  <c r="F42" i="7"/>
  <c r="H42" i="7"/>
  <c r="I42" i="7"/>
  <c r="J42" i="7"/>
  <c r="P42" i="7"/>
  <c r="Q42" i="7"/>
  <c r="R42" i="7"/>
  <c r="T42" i="7"/>
  <c r="U42" i="7"/>
  <c r="V42" i="7"/>
  <c r="D32" i="7"/>
  <c r="E32" i="7"/>
  <c r="F32" i="7"/>
  <c r="H32" i="7"/>
  <c r="I32" i="7"/>
  <c r="J32" i="7"/>
  <c r="P32" i="7"/>
  <c r="Q32" i="7"/>
  <c r="R32" i="7"/>
  <c r="T32" i="7"/>
  <c r="U32" i="7"/>
  <c r="V32" i="7"/>
  <c r="D30" i="7"/>
  <c r="E30" i="7"/>
  <c r="F30" i="7"/>
  <c r="H30" i="7"/>
  <c r="I30" i="7"/>
  <c r="J30" i="7"/>
  <c r="P30" i="7"/>
  <c r="Q30" i="7"/>
  <c r="R30" i="7"/>
  <c r="T30" i="7"/>
  <c r="U30" i="7"/>
  <c r="V30" i="7"/>
  <c r="H36" i="7" l="1"/>
  <c r="F36" i="7"/>
  <c r="R36" i="7"/>
  <c r="Q36" i="7"/>
  <c r="P36" i="7"/>
  <c r="T36" i="7"/>
  <c r="E36" i="7"/>
  <c r="D36" i="7"/>
  <c r="V36" i="7"/>
  <c r="J36" i="7"/>
  <c r="U36" i="7"/>
  <c r="I36" i="7"/>
  <c r="K45" i="7"/>
  <c r="K44" i="7" s="1"/>
  <c r="V41" i="7"/>
  <c r="U41" i="7"/>
  <c r="D26" i="7"/>
  <c r="E26" i="7"/>
  <c r="F26" i="7"/>
  <c r="H26" i="7"/>
  <c r="I26" i="7"/>
  <c r="J26" i="7"/>
  <c r="P26" i="7"/>
  <c r="Q26" i="7"/>
  <c r="R26" i="7"/>
  <c r="T26" i="7"/>
  <c r="U26" i="7"/>
  <c r="V26" i="7"/>
  <c r="D28" i="7"/>
  <c r="E28" i="7"/>
  <c r="F28" i="7"/>
  <c r="H28" i="7"/>
  <c r="I28" i="7"/>
  <c r="J28" i="7"/>
  <c r="P28" i="7"/>
  <c r="Q28" i="7"/>
  <c r="R28" i="7"/>
  <c r="T28" i="7"/>
  <c r="U28" i="7"/>
  <c r="V28" i="7"/>
  <c r="D24" i="7"/>
  <c r="D23" i="7" s="1"/>
  <c r="D22" i="7" s="1"/>
  <c r="E24" i="7"/>
  <c r="E23" i="7" s="1"/>
  <c r="E22" i="7" s="1"/>
  <c r="F24" i="7"/>
  <c r="F23" i="7" s="1"/>
  <c r="F22" i="7" s="1"/>
  <c r="H24" i="7"/>
  <c r="H23" i="7" s="1"/>
  <c r="I24" i="7"/>
  <c r="I23" i="7" s="1"/>
  <c r="I22" i="7" s="1"/>
  <c r="J24" i="7"/>
  <c r="J23" i="7" s="1"/>
  <c r="J22" i="7" s="1"/>
  <c r="P24" i="7"/>
  <c r="P23" i="7" s="1"/>
  <c r="Q24" i="7"/>
  <c r="Q23" i="7" s="1"/>
  <c r="R24" i="7"/>
  <c r="R23" i="7" s="1"/>
  <c r="T24" i="7"/>
  <c r="T23" i="7" s="1"/>
  <c r="T22" i="7" s="1"/>
  <c r="U24" i="7"/>
  <c r="U23" i="7" s="1"/>
  <c r="U22" i="7" s="1"/>
  <c r="V24" i="7"/>
  <c r="V23" i="7" s="1"/>
  <c r="V22" i="7" s="1"/>
  <c r="D20" i="7"/>
  <c r="D19" i="7" s="1"/>
  <c r="D18" i="7" s="1"/>
  <c r="E20" i="7"/>
  <c r="E19" i="7" s="1"/>
  <c r="E18" i="7" s="1"/>
  <c r="F20" i="7"/>
  <c r="F19" i="7" s="1"/>
  <c r="F18" i="7" s="1"/>
  <c r="H20" i="7"/>
  <c r="H19" i="7" s="1"/>
  <c r="H18" i="7" s="1"/>
  <c r="I20" i="7"/>
  <c r="I19" i="7" s="1"/>
  <c r="I18" i="7" s="1"/>
  <c r="J20" i="7"/>
  <c r="J19" i="7" s="1"/>
  <c r="J18" i="7" s="1"/>
  <c r="P20" i="7"/>
  <c r="P19" i="7" s="1"/>
  <c r="P18" i="7" s="1"/>
  <c r="Q20" i="7"/>
  <c r="Q19" i="7" s="1"/>
  <c r="Q18" i="7" s="1"/>
  <c r="R20" i="7"/>
  <c r="R19" i="7" s="1"/>
  <c r="R18" i="7" s="1"/>
  <c r="T20" i="7"/>
  <c r="T19" i="7" s="1"/>
  <c r="T18" i="7" s="1"/>
  <c r="U20" i="7"/>
  <c r="U19" i="7" s="1"/>
  <c r="U18" i="7" s="1"/>
  <c r="V20" i="7"/>
  <c r="V19" i="7" s="1"/>
  <c r="V18" i="7" s="1"/>
  <c r="D13" i="7"/>
  <c r="D12" i="7" s="1"/>
  <c r="E13" i="7"/>
  <c r="E12" i="7" s="1"/>
  <c r="F13" i="7"/>
  <c r="F12" i="7" s="1"/>
  <c r="H13" i="7"/>
  <c r="H12" i="7" s="1"/>
  <c r="I13" i="7"/>
  <c r="I12" i="7" s="1"/>
  <c r="J13" i="7"/>
  <c r="J12" i="7" s="1"/>
  <c r="P13" i="7"/>
  <c r="P12" i="7" s="1"/>
  <c r="Q13" i="7"/>
  <c r="Q12" i="7" s="1"/>
  <c r="R13" i="7"/>
  <c r="R12" i="7" s="1"/>
  <c r="T13" i="7"/>
  <c r="T12" i="7" s="1"/>
  <c r="U13" i="7"/>
  <c r="V13" i="7"/>
  <c r="V12" i="7" s="1"/>
  <c r="U12" i="7"/>
  <c r="S11" i="7"/>
  <c r="S10" i="7" s="1"/>
  <c r="S9" i="7" s="1"/>
  <c r="S14" i="7"/>
  <c r="S13" i="7" s="1"/>
  <c r="S17" i="7"/>
  <c r="S16" i="7" s="1"/>
  <c r="S15" i="7" s="1"/>
  <c r="S21" i="7"/>
  <c r="S20" i="7" s="1"/>
  <c r="S19" i="7" s="1"/>
  <c r="S18" i="7" s="1"/>
  <c r="S25" i="7"/>
  <c r="S24" i="7" s="1"/>
  <c r="S23" i="7" s="1"/>
  <c r="S27" i="7"/>
  <c r="S26" i="7" s="1"/>
  <c r="S29" i="7"/>
  <c r="S28" i="7" s="1"/>
  <c r="S31" i="7"/>
  <c r="S30" i="7" s="1"/>
  <c r="S33" i="7"/>
  <c r="S32" i="7" s="1"/>
  <c r="S35" i="7"/>
  <c r="S34" i="7" s="1"/>
  <c r="S38" i="7"/>
  <c r="S37" i="7" s="1"/>
  <c r="S40" i="7"/>
  <c r="S39" i="7" s="1"/>
  <c r="S43" i="7"/>
  <c r="S42" i="7" s="1"/>
  <c r="S47" i="7"/>
  <c r="S46" i="7" s="1"/>
  <c r="O11" i="7"/>
  <c r="O10" i="7" s="1"/>
  <c r="O9" i="7" s="1"/>
  <c r="O14" i="7"/>
  <c r="O13" i="7" s="1"/>
  <c r="O17" i="7"/>
  <c r="O16" i="7" s="1"/>
  <c r="O15" i="7" s="1"/>
  <c r="O21" i="7"/>
  <c r="O20" i="7" s="1"/>
  <c r="O19" i="7" s="1"/>
  <c r="O18" i="7" s="1"/>
  <c r="O25" i="7"/>
  <c r="O24" i="7" s="1"/>
  <c r="O23" i="7" s="1"/>
  <c r="O27" i="7"/>
  <c r="O26" i="7" s="1"/>
  <c r="O29" i="7"/>
  <c r="O28" i="7" s="1"/>
  <c r="O31" i="7"/>
  <c r="O30" i="7" s="1"/>
  <c r="O33" i="7"/>
  <c r="O32" i="7" s="1"/>
  <c r="O35" i="7"/>
  <c r="O34" i="7" s="1"/>
  <c r="O38" i="7"/>
  <c r="O37" i="7" s="1"/>
  <c r="O40" i="7"/>
  <c r="O39" i="7" s="1"/>
  <c r="O43" i="7"/>
  <c r="O42" i="7" s="1"/>
  <c r="O47" i="7"/>
  <c r="O46" i="7" s="1"/>
  <c r="L11" i="7"/>
  <c r="L10" i="7" s="1"/>
  <c r="L9" i="7" s="1"/>
  <c r="M11" i="7"/>
  <c r="M10" i="7" s="1"/>
  <c r="M9" i="7" s="1"/>
  <c r="N11" i="7"/>
  <c r="N10" i="7" s="1"/>
  <c r="N9" i="7" s="1"/>
  <c r="L14" i="7"/>
  <c r="M14" i="7"/>
  <c r="M13" i="7" s="1"/>
  <c r="N14" i="7"/>
  <c r="N13" i="7" s="1"/>
  <c r="L17" i="7"/>
  <c r="L16" i="7" s="1"/>
  <c r="L15" i="7" s="1"/>
  <c r="M17" i="7"/>
  <c r="M16" i="7" s="1"/>
  <c r="M15" i="7" s="1"/>
  <c r="N17" i="7"/>
  <c r="N16" i="7" s="1"/>
  <c r="N15" i="7" s="1"/>
  <c r="L21" i="7"/>
  <c r="L20" i="7" s="1"/>
  <c r="L19" i="7" s="1"/>
  <c r="L18" i="7" s="1"/>
  <c r="M21" i="7"/>
  <c r="M20" i="7" s="1"/>
  <c r="M19" i="7" s="1"/>
  <c r="M18" i="7" s="1"/>
  <c r="N21" i="7"/>
  <c r="L25" i="7"/>
  <c r="L24" i="7" s="1"/>
  <c r="L23" i="7" s="1"/>
  <c r="M25" i="7"/>
  <c r="M24" i="7" s="1"/>
  <c r="M23" i="7" s="1"/>
  <c r="N25" i="7"/>
  <c r="N24" i="7" s="1"/>
  <c r="N23" i="7" s="1"/>
  <c r="N22" i="7" s="1"/>
  <c r="L27" i="7"/>
  <c r="L26" i="7" s="1"/>
  <c r="M27" i="7"/>
  <c r="M26" i="7" s="1"/>
  <c r="N27" i="7"/>
  <c r="N26" i="7" s="1"/>
  <c r="L29" i="7"/>
  <c r="L28" i="7" s="1"/>
  <c r="M29" i="7"/>
  <c r="M28" i="7" s="1"/>
  <c r="N29" i="7"/>
  <c r="N28" i="7" s="1"/>
  <c r="L31" i="7"/>
  <c r="L30" i="7" s="1"/>
  <c r="M31" i="7"/>
  <c r="M30" i="7" s="1"/>
  <c r="N31" i="7"/>
  <c r="L33" i="7"/>
  <c r="L32" i="7" s="1"/>
  <c r="M33" i="7"/>
  <c r="M32" i="7" s="1"/>
  <c r="N33" i="7"/>
  <c r="N32" i="7" s="1"/>
  <c r="L35" i="7"/>
  <c r="L34" i="7" s="1"/>
  <c r="M35" i="7"/>
  <c r="M34" i="7" s="1"/>
  <c r="N35" i="7"/>
  <c r="N34" i="7" s="1"/>
  <c r="L38" i="7"/>
  <c r="L37" i="7" s="1"/>
  <c r="M38" i="7"/>
  <c r="M37" i="7" s="1"/>
  <c r="N38" i="7"/>
  <c r="N37" i="7" s="1"/>
  <c r="L40" i="7"/>
  <c r="L39" i="7" s="1"/>
  <c r="M40" i="7"/>
  <c r="M39" i="7" s="1"/>
  <c r="N40" i="7"/>
  <c r="N39" i="7" s="1"/>
  <c r="L43" i="7"/>
  <c r="L42" i="7" s="1"/>
  <c r="M43" i="7"/>
  <c r="M42" i="7" s="1"/>
  <c r="N43" i="7"/>
  <c r="N42" i="7" s="1"/>
  <c r="L47" i="7"/>
  <c r="L46" i="7" s="1"/>
  <c r="M47" i="7"/>
  <c r="M46" i="7" s="1"/>
  <c r="N47" i="7"/>
  <c r="N46" i="7" s="1"/>
  <c r="G11" i="7"/>
  <c r="G10" i="7" s="1"/>
  <c r="G9" i="7" s="1"/>
  <c r="G14" i="7"/>
  <c r="G13" i="7" s="1"/>
  <c r="G17" i="7"/>
  <c r="G16" i="7" s="1"/>
  <c r="G15" i="7" s="1"/>
  <c r="G21" i="7"/>
  <c r="G20" i="7" s="1"/>
  <c r="G19" i="7" s="1"/>
  <c r="G18" i="7" s="1"/>
  <c r="G25" i="7"/>
  <c r="G24" i="7" s="1"/>
  <c r="G23" i="7" s="1"/>
  <c r="G27" i="7"/>
  <c r="G26" i="7" s="1"/>
  <c r="G29" i="7"/>
  <c r="G28" i="7" s="1"/>
  <c r="G31" i="7"/>
  <c r="G30" i="7" s="1"/>
  <c r="G33" i="7"/>
  <c r="G32" i="7" s="1"/>
  <c r="G35" i="7"/>
  <c r="G34" i="7" s="1"/>
  <c r="G38" i="7"/>
  <c r="G37" i="7" s="1"/>
  <c r="G40" i="7"/>
  <c r="G39" i="7" s="1"/>
  <c r="G43" i="7"/>
  <c r="G42" i="7" s="1"/>
  <c r="G47" i="7"/>
  <c r="G46" i="7" s="1"/>
  <c r="F13" i="4"/>
  <c r="F12" i="4" s="1"/>
  <c r="E13" i="4"/>
  <c r="E12" i="4" s="1"/>
  <c r="D13" i="4"/>
  <c r="F10" i="4"/>
  <c r="F9" i="4" s="1"/>
  <c r="E10" i="4"/>
  <c r="E9" i="4" s="1"/>
  <c r="D10" i="4"/>
  <c r="H9" i="4"/>
  <c r="I9" i="4"/>
  <c r="J9" i="4"/>
  <c r="P9" i="4"/>
  <c r="Q9" i="4"/>
  <c r="R9" i="4"/>
  <c r="T9" i="4"/>
  <c r="U9" i="4"/>
  <c r="V9" i="4"/>
  <c r="D29" i="4"/>
  <c r="E29" i="4"/>
  <c r="E26" i="4" s="1"/>
  <c r="F29" i="4"/>
  <c r="F26" i="4" s="1"/>
  <c r="H29" i="4"/>
  <c r="I29" i="4"/>
  <c r="J29" i="4"/>
  <c r="P29" i="4"/>
  <c r="Q29" i="4"/>
  <c r="R29" i="4"/>
  <c r="R26" i="4" s="1"/>
  <c r="T29" i="4"/>
  <c r="U29" i="4"/>
  <c r="V29" i="4"/>
  <c r="D26" i="4"/>
  <c r="P26" i="4"/>
  <c r="Q26" i="4"/>
  <c r="D24" i="4"/>
  <c r="E24" i="4"/>
  <c r="F24" i="4"/>
  <c r="H24" i="4"/>
  <c r="I24" i="4"/>
  <c r="J24" i="4"/>
  <c r="P24" i="4"/>
  <c r="Q24" i="4"/>
  <c r="R24" i="4"/>
  <c r="T24" i="4"/>
  <c r="U24" i="4"/>
  <c r="V24" i="4"/>
  <c r="D22" i="4"/>
  <c r="D21" i="4" s="1"/>
  <c r="E22" i="4"/>
  <c r="F22" i="4"/>
  <c r="F21" i="4" s="1"/>
  <c r="H22" i="4"/>
  <c r="I22" i="4"/>
  <c r="I21" i="4" s="1"/>
  <c r="J22" i="4"/>
  <c r="J21" i="4" s="1"/>
  <c r="P22" i="4"/>
  <c r="P21" i="4" s="1"/>
  <c r="Q22" i="4"/>
  <c r="R22" i="4"/>
  <c r="R21" i="4" s="1"/>
  <c r="T22" i="4"/>
  <c r="U22" i="4"/>
  <c r="V22" i="4"/>
  <c r="V21" i="4" s="1"/>
  <c r="D19" i="4"/>
  <c r="E19" i="4"/>
  <c r="F19" i="4"/>
  <c r="H19" i="4"/>
  <c r="I19" i="4"/>
  <c r="J19" i="4"/>
  <c r="P19" i="4"/>
  <c r="Q19" i="4"/>
  <c r="R19" i="4"/>
  <c r="T19" i="4"/>
  <c r="U19" i="4"/>
  <c r="V19" i="4"/>
  <c r="D17" i="4"/>
  <c r="D16" i="4" s="1"/>
  <c r="E17" i="4"/>
  <c r="F17" i="4"/>
  <c r="H17" i="4"/>
  <c r="I17" i="4"/>
  <c r="J17" i="4"/>
  <c r="P17" i="4"/>
  <c r="P16" i="4" s="1"/>
  <c r="Q17" i="4"/>
  <c r="Q16" i="4" s="1"/>
  <c r="R17" i="4"/>
  <c r="T17" i="4"/>
  <c r="U17" i="4"/>
  <c r="V17" i="4"/>
  <c r="H12" i="4"/>
  <c r="I12" i="4"/>
  <c r="J12" i="4"/>
  <c r="P12" i="4"/>
  <c r="Q12" i="4"/>
  <c r="R12" i="4"/>
  <c r="T12" i="4"/>
  <c r="U12" i="4"/>
  <c r="V12" i="4"/>
  <c r="D14" i="4"/>
  <c r="E14" i="4"/>
  <c r="F14" i="4"/>
  <c r="H14" i="4"/>
  <c r="I14" i="4"/>
  <c r="J14" i="4"/>
  <c r="P14" i="4"/>
  <c r="Q14" i="4"/>
  <c r="R14" i="4"/>
  <c r="T14" i="4"/>
  <c r="U14" i="4"/>
  <c r="V14" i="4"/>
  <c r="L10" i="4"/>
  <c r="M10" i="4"/>
  <c r="M9" i="4" s="1"/>
  <c r="N10" i="4"/>
  <c r="N9" i="4" s="1"/>
  <c r="L13" i="4"/>
  <c r="L12" i="4" s="1"/>
  <c r="M13" i="4"/>
  <c r="M12" i="4" s="1"/>
  <c r="N13" i="4"/>
  <c r="N12" i="4" s="1"/>
  <c r="L15" i="4"/>
  <c r="L14" i="4" s="1"/>
  <c r="M15" i="4"/>
  <c r="M14" i="4" s="1"/>
  <c r="N15" i="4"/>
  <c r="N14" i="4" s="1"/>
  <c r="L18" i="4"/>
  <c r="L17" i="4" s="1"/>
  <c r="M18" i="4"/>
  <c r="M17" i="4" s="1"/>
  <c r="N18" i="4"/>
  <c r="N17" i="4" s="1"/>
  <c r="L20" i="4"/>
  <c r="L19" i="4" s="1"/>
  <c r="M20" i="4"/>
  <c r="M19" i="4" s="1"/>
  <c r="N20" i="4"/>
  <c r="N19" i="4" s="1"/>
  <c r="L23" i="4"/>
  <c r="M23" i="4"/>
  <c r="M22" i="4" s="1"/>
  <c r="N23" i="4"/>
  <c r="N22" i="4" s="1"/>
  <c r="L25" i="4"/>
  <c r="L24" i="4" s="1"/>
  <c r="M25" i="4"/>
  <c r="M24" i="4" s="1"/>
  <c r="N25" i="4"/>
  <c r="K25" i="4" s="1"/>
  <c r="K24" i="4" s="1"/>
  <c r="L28" i="4"/>
  <c r="L27" i="4" s="1"/>
  <c r="M28" i="4"/>
  <c r="M27" i="4" s="1"/>
  <c r="N28" i="4"/>
  <c r="N27" i="4" s="1"/>
  <c r="L30" i="4"/>
  <c r="L29" i="4" s="1"/>
  <c r="M30" i="4"/>
  <c r="M29" i="4" s="1"/>
  <c r="N30" i="4"/>
  <c r="N29" i="4" s="1"/>
  <c r="S10" i="4"/>
  <c r="S9" i="4" s="1"/>
  <c r="S13" i="4"/>
  <c r="S12" i="4" s="1"/>
  <c r="S15" i="4"/>
  <c r="S14" i="4" s="1"/>
  <c r="S18" i="4"/>
  <c r="S17" i="4" s="1"/>
  <c r="S20" i="4"/>
  <c r="S19" i="4" s="1"/>
  <c r="S23" i="4"/>
  <c r="S22" i="4" s="1"/>
  <c r="S25" i="4"/>
  <c r="S24" i="4" s="1"/>
  <c r="S28" i="4"/>
  <c r="S27" i="4" s="1"/>
  <c r="S30" i="4"/>
  <c r="S29" i="4" s="1"/>
  <c r="O10" i="4"/>
  <c r="O9" i="4" s="1"/>
  <c r="O13" i="4"/>
  <c r="O12" i="4" s="1"/>
  <c r="O15" i="4"/>
  <c r="O14" i="4" s="1"/>
  <c r="O18" i="4"/>
  <c r="O17" i="4" s="1"/>
  <c r="O20" i="4"/>
  <c r="O19" i="4" s="1"/>
  <c r="O23" i="4"/>
  <c r="O22" i="4" s="1"/>
  <c r="O25" i="4"/>
  <c r="O24" i="4" s="1"/>
  <c r="O28" i="4"/>
  <c r="O27" i="4" s="1"/>
  <c r="O30" i="4"/>
  <c r="O29" i="4" s="1"/>
  <c r="G10" i="4"/>
  <c r="G9" i="4" s="1"/>
  <c r="G13" i="4"/>
  <c r="G12" i="4" s="1"/>
  <c r="G15" i="4"/>
  <c r="G14" i="4" s="1"/>
  <c r="G18" i="4"/>
  <c r="G17" i="4" s="1"/>
  <c r="G20" i="4"/>
  <c r="G19" i="4" s="1"/>
  <c r="G23" i="4"/>
  <c r="G22" i="4" s="1"/>
  <c r="G25" i="4"/>
  <c r="G24" i="4" s="1"/>
  <c r="G28" i="4"/>
  <c r="G27" i="4" s="1"/>
  <c r="G30" i="4"/>
  <c r="G29" i="4" s="1"/>
  <c r="C15" i="4"/>
  <c r="C14" i="4" s="1"/>
  <c r="C18" i="4"/>
  <c r="C17" i="4" s="1"/>
  <c r="C20" i="4"/>
  <c r="C19" i="4" s="1"/>
  <c r="C23" i="4"/>
  <c r="C22" i="4" s="1"/>
  <c r="C25" i="4"/>
  <c r="C24" i="4" s="1"/>
  <c r="C28" i="4"/>
  <c r="C27" i="4" s="1"/>
  <c r="C30" i="4"/>
  <c r="C29" i="4" s="1"/>
  <c r="L12" i="6"/>
  <c r="A3" i="7"/>
  <c r="A3" i="4"/>
  <c r="D19" i="6"/>
  <c r="D18" i="6" s="1"/>
  <c r="E19" i="6"/>
  <c r="E18" i="6" s="1"/>
  <c r="F19" i="6"/>
  <c r="F18" i="6" s="1"/>
  <c r="H19" i="6"/>
  <c r="H18" i="6" s="1"/>
  <c r="I19" i="6"/>
  <c r="I18" i="6" s="1"/>
  <c r="J19" i="6"/>
  <c r="J18" i="6" s="1"/>
  <c r="D10" i="6"/>
  <c r="D9" i="6" s="1"/>
  <c r="E10" i="6"/>
  <c r="E9" i="6" s="1"/>
  <c r="F10" i="6"/>
  <c r="F9" i="6" s="1"/>
  <c r="H10" i="6"/>
  <c r="H9" i="6" s="1"/>
  <c r="I10" i="6"/>
  <c r="I9" i="6" s="1"/>
  <c r="J10" i="6"/>
  <c r="J9" i="6" s="1"/>
  <c r="P10" i="6"/>
  <c r="P9" i="6" s="1"/>
  <c r="Q10" i="6"/>
  <c r="Q9" i="6" s="1"/>
  <c r="R10" i="6"/>
  <c r="R9" i="6" s="1"/>
  <c r="S10" i="6"/>
  <c r="S9" i="6" s="1"/>
  <c r="T10" i="6"/>
  <c r="T9" i="6" s="1"/>
  <c r="U10" i="6"/>
  <c r="U9" i="6" s="1"/>
  <c r="V10" i="6"/>
  <c r="V9" i="6" s="1"/>
  <c r="D24" i="6"/>
  <c r="E24" i="6"/>
  <c r="F24" i="6"/>
  <c r="H24" i="6"/>
  <c r="I24" i="6"/>
  <c r="J24" i="6"/>
  <c r="P24" i="6"/>
  <c r="Q24" i="6"/>
  <c r="R24" i="6"/>
  <c r="T24" i="6"/>
  <c r="U24" i="6"/>
  <c r="V24" i="6"/>
  <c r="F23" i="6"/>
  <c r="F22" i="6" s="1"/>
  <c r="E23" i="6"/>
  <c r="D22" i="6"/>
  <c r="E22" i="6"/>
  <c r="H22" i="6"/>
  <c r="I22" i="6"/>
  <c r="J22" i="6"/>
  <c r="P22" i="6"/>
  <c r="Q22" i="6"/>
  <c r="R22" i="6"/>
  <c r="T22" i="6"/>
  <c r="T21" i="6" s="1"/>
  <c r="U22" i="6"/>
  <c r="V22" i="6"/>
  <c r="P19" i="6"/>
  <c r="P18" i="6" s="1"/>
  <c r="Q19" i="6"/>
  <c r="Q18" i="6" s="1"/>
  <c r="R19" i="6"/>
  <c r="R18" i="6" s="1"/>
  <c r="T19" i="6"/>
  <c r="T18" i="6" s="1"/>
  <c r="U19" i="6"/>
  <c r="U18" i="6" s="1"/>
  <c r="V19" i="6"/>
  <c r="V18" i="6" s="1"/>
  <c r="E16" i="6"/>
  <c r="E15" i="6" s="1"/>
  <c r="F16" i="6"/>
  <c r="F15" i="6" s="1"/>
  <c r="H16" i="6"/>
  <c r="H15" i="6" s="1"/>
  <c r="I16" i="6"/>
  <c r="I15" i="6" s="1"/>
  <c r="J16" i="6"/>
  <c r="J15" i="6" s="1"/>
  <c r="P16" i="6"/>
  <c r="P15" i="6" s="1"/>
  <c r="Q16" i="6"/>
  <c r="Q15" i="6" s="1"/>
  <c r="R16" i="6"/>
  <c r="R15" i="6" s="1"/>
  <c r="T16" i="6"/>
  <c r="T15" i="6" s="1"/>
  <c r="U16" i="6"/>
  <c r="U15" i="6" s="1"/>
  <c r="V16" i="6"/>
  <c r="V15" i="6" s="1"/>
  <c r="D16" i="6"/>
  <c r="D15" i="6" s="1"/>
  <c r="F13" i="6"/>
  <c r="F12" i="6" s="1"/>
  <c r="H13" i="6"/>
  <c r="H12" i="6" s="1"/>
  <c r="I13" i="6"/>
  <c r="I12" i="6" s="1"/>
  <c r="J13" i="6"/>
  <c r="J12" i="6" s="1"/>
  <c r="P13" i="6"/>
  <c r="P12" i="6" s="1"/>
  <c r="Q13" i="6"/>
  <c r="Q12" i="6" s="1"/>
  <c r="R13" i="6"/>
  <c r="R12" i="6" s="1"/>
  <c r="T13" i="6"/>
  <c r="T12" i="6" s="1"/>
  <c r="U13" i="6"/>
  <c r="U12" i="6" s="1"/>
  <c r="V13" i="6"/>
  <c r="V12" i="6" s="1"/>
  <c r="D13" i="6"/>
  <c r="D12" i="6" s="1"/>
  <c r="E14" i="6"/>
  <c r="C14" i="6" s="1"/>
  <c r="G11" i="6"/>
  <c r="G10" i="6" s="1"/>
  <c r="G9" i="6" s="1"/>
  <c r="G14" i="6"/>
  <c r="G13" i="6" s="1"/>
  <c r="G12" i="6" s="1"/>
  <c r="G17" i="6"/>
  <c r="G16" i="6" s="1"/>
  <c r="G15" i="6" s="1"/>
  <c r="G20" i="6"/>
  <c r="G19" i="6" s="1"/>
  <c r="G18" i="6" s="1"/>
  <c r="G23" i="6"/>
  <c r="G22" i="6" s="1"/>
  <c r="G25" i="6"/>
  <c r="G24" i="6" s="1"/>
  <c r="C11" i="6"/>
  <c r="C10" i="6" s="1"/>
  <c r="C9" i="6" s="1"/>
  <c r="C17" i="6"/>
  <c r="C16" i="6" s="1"/>
  <c r="C15" i="6" s="1"/>
  <c r="C20" i="6"/>
  <c r="C19" i="6" s="1"/>
  <c r="C18" i="6" s="1"/>
  <c r="C25" i="6"/>
  <c r="C24" i="6" s="1"/>
  <c r="S11" i="6"/>
  <c r="S14" i="6"/>
  <c r="S13" i="6" s="1"/>
  <c r="S12" i="6" s="1"/>
  <c r="S17" i="6"/>
  <c r="S16" i="6" s="1"/>
  <c r="S15" i="6" s="1"/>
  <c r="S20" i="6"/>
  <c r="S19" i="6" s="1"/>
  <c r="S18" i="6" s="1"/>
  <c r="S23" i="6"/>
  <c r="S22" i="6" s="1"/>
  <c r="S25" i="6"/>
  <c r="S24" i="6" s="1"/>
  <c r="O11" i="6"/>
  <c r="O10" i="6" s="1"/>
  <c r="O9" i="6" s="1"/>
  <c r="O14" i="6"/>
  <c r="O13" i="6" s="1"/>
  <c r="O12" i="6" s="1"/>
  <c r="O17" i="6"/>
  <c r="O16" i="6" s="1"/>
  <c r="O15" i="6" s="1"/>
  <c r="O20" i="6"/>
  <c r="O19" i="6" s="1"/>
  <c r="O18" i="6" s="1"/>
  <c r="O23" i="6"/>
  <c r="O22" i="6" s="1"/>
  <c r="O25" i="6"/>
  <c r="O24" i="6" s="1"/>
  <c r="M11" i="6"/>
  <c r="M10" i="6" s="1"/>
  <c r="M9" i="6" s="1"/>
  <c r="N11" i="6"/>
  <c r="N10" i="6" s="1"/>
  <c r="N9" i="6" s="1"/>
  <c r="M14" i="6"/>
  <c r="M13" i="6" s="1"/>
  <c r="M12" i="6" s="1"/>
  <c r="N14" i="6"/>
  <c r="N13" i="6" s="1"/>
  <c r="N12" i="6" s="1"/>
  <c r="M17" i="6"/>
  <c r="M16" i="6" s="1"/>
  <c r="M15" i="6" s="1"/>
  <c r="N17" i="6"/>
  <c r="N16" i="6" s="1"/>
  <c r="N15" i="6" s="1"/>
  <c r="M20" i="6"/>
  <c r="M19" i="6" s="1"/>
  <c r="M18" i="6" s="1"/>
  <c r="N20" i="6"/>
  <c r="N19" i="6" s="1"/>
  <c r="N18" i="6" s="1"/>
  <c r="M23" i="6"/>
  <c r="M22" i="6" s="1"/>
  <c r="N23" i="6"/>
  <c r="N22" i="6" s="1"/>
  <c r="M25" i="6"/>
  <c r="M24" i="6" s="1"/>
  <c r="N25" i="6"/>
  <c r="N24" i="6" s="1"/>
  <c r="L11" i="6"/>
  <c r="L10" i="6" s="1"/>
  <c r="L9" i="6" s="1"/>
  <c r="L14" i="6"/>
  <c r="L13" i="6" s="1"/>
  <c r="L17" i="6"/>
  <c r="L16" i="6" s="1"/>
  <c r="L15" i="6" s="1"/>
  <c r="L20" i="6"/>
  <c r="L19" i="6" s="1"/>
  <c r="L18" i="6" s="1"/>
  <c r="L23" i="6"/>
  <c r="L25" i="6"/>
  <c r="L24" i="6" s="1"/>
  <c r="R22" i="7" l="1"/>
  <c r="Q22" i="7"/>
  <c r="P22" i="7"/>
  <c r="U8" i="7"/>
  <c r="V8" i="7"/>
  <c r="H22" i="7"/>
  <c r="L16" i="4"/>
  <c r="G22" i="7"/>
  <c r="M22" i="7"/>
  <c r="O22" i="7"/>
  <c r="Q21" i="6"/>
  <c r="Q8" i="6" s="1"/>
  <c r="T8" i="6"/>
  <c r="L22" i="7"/>
  <c r="S22" i="7"/>
  <c r="H16" i="4"/>
  <c r="E11" i="4"/>
  <c r="J11" i="4"/>
  <c r="S26" i="4"/>
  <c r="Q11" i="4"/>
  <c r="U21" i="4"/>
  <c r="P11" i="4"/>
  <c r="P8" i="4" s="1"/>
  <c r="R16" i="4"/>
  <c r="M21" i="4"/>
  <c r="R11" i="4"/>
  <c r="E16" i="4"/>
  <c r="H21" i="4"/>
  <c r="S16" i="4"/>
  <c r="K23" i="4"/>
  <c r="K22" i="4" s="1"/>
  <c r="K21" i="4" s="1"/>
  <c r="V11" i="4"/>
  <c r="U16" i="4"/>
  <c r="I16" i="4"/>
  <c r="V26" i="4"/>
  <c r="F11" i="4"/>
  <c r="T16" i="4"/>
  <c r="Q21" i="4"/>
  <c r="L22" i="4"/>
  <c r="L21" i="4" s="1"/>
  <c r="J26" i="4"/>
  <c r="N16" i="4"/>
  <c r="U11" i="4"/>
  <c r="C16" i="4"/>
  <c r="O26" i="4"/>
  <c r="O16" i="4"/>
  <c r="S21" i="4"/>
  <c r="K28" i="4"/>
  <c r="K27" i="4" s="1"/>
  <c r="T11" i="4"/>
  <c r="F16" i="4"/>
  <c r="F8" i="4" s="1"/>
  <c r="E21" i="4"/>
  <c r="E8" i="4" s="1"/>
  <c r="T21" i="4"/>
  <c r="G16" i="4"/>
  <c r="C26" i="4"/>
  <c r="O11" i="4"/>
  <c r="M11" i="4"/>
  <c r="C21" i="4"/>
  <c r="G21" i="4"/>
  <c r="N11" i="4"/>
  <c r="O21" i="4"/>
  <c r="G26" i="4"/>
  <c r="M26" i="4"/>
  <c r="S11" i="4"/>
  <c r="L11" i="4"/>
  <c r="H26" i="4"/>
  <c r="K30" i="4"/>
  <c r="K29" i="4" s="1"/>
  <c r="T26" i="4"/>
  <c r="G11" i="4"/>
  <c r="I11" i="4"/>
  <c r="I26" i="4"/>
  <c r="M16" i="4"/>
  <c r="L26" i="4"/>
  <c r="N26" i="4"/>
  <c r="K14" i="6"/>
  <c r="K13" i="6" s="1"/>
  <c r="K12" i="6" s="1"/>
  <c r="K18" i="4"/>
  <c r="K17" i="4" s="1"/>
  <c r="S36" i="7"/>
  <c r="U26" i="4"/>
  <c r="H11" i="4"/>
  <c r="C23" i="6"/>
  <c r="C22" i="6" s="1"/>
  <c r="C21" i="6" s="1"/>
  <c r="V16" i="4"/>
  <c r="J16" i="4"/>
  <c r="J8" i="4" s="1"/>
  <c r="N24" i="4"/>
  <c r="N21" i="4" s="1"/>
  <c r="O36" i="7"/>
  <c r="L36" i="7"/>
  <c r="G36" i="7"/>
  <c r="N36" i="7"/>
  <c r="M36" i="7"/>
  <c r="T41" i="7"/>
  <c r="T8" i="7" s="1"/>
  <c r="M12" i="7"/>
  <c r="K31" i="7"/>
  <c r="K30" i="7" s="1"/>
  <c r="N30" i="7"/>
  <c r="G12" i="7"/>
  <c r="K21" i="7"/>
  <c r="K20" i="7" s="1"/>
  <c r="K19" i="7" s="1"/>
  <c r="K18" i="7" s="1"/>
  <c r="S12" i="7"/>
  <c r="O12" i="7"/>
  <c r="N12" i="7"/>
  <c r="K14" i="7"/>
  <c r="K13" i="7" s="1"/>
  <c r="K43" i="7"/>
  <c r="K42" i="7" s="1"/>
  <c r="K29" i="7"/>
  <c r="K28" i="7" s="1"/>
  <c r="L13" i="7"/>
  <c r="L12" i="7" s="1"/>
  <c r="K38" i="7"/>
  <c r="K37" i="7" s="1"/>
  <c r="K27" i="7"/>
  <c r="K26" i="7" s="1"/>
  <c r="K40" i="7"/>
  <c r="K39" i="7" s="1"/>
  <c r="K47" i="7"/>
  <c r="K46" i="7" s="1"/>
  <c r="K35" i="7"/>
  <c r="K34" i="7" s="1"/>
  <c r="K33" i="7"/>
  <c r="K32" i="7" s="1"/>
  <c r="K25" i="7"/>
  <c r="K24" i="7" s="1"/>
  <c r="K23" i="7" s="1"/>
  <c r="K22" i="7" s="1"/>
  <c r="N20" i="7"/>
  <c r="N19" i="7" s="1"/>
  <c r="N18" i="7" s="1"/>
  <c r="K17" i="7"/>
  <c r="K16" i="7" s="1"/>
  <c r="K15" i="7" s="1"/>
  <c r="K11" i="7"/>
  <c r="K10" i="7" s="1"/>
  <c r="K9" i="7" s="1"/>
  <c r="C13" i="4"/>
  <c r="C12" i="4" s="1"/>
  <c r="C11" i="4" s="1"/>
  <c r="D12" i="4"/>
  <c r="D11" i="4" s="1"/>
  <c r="K13" i="4"/>
  <c r="K12" i="4" s="1"/>
  <c r="K10" i="4"/>
  <c r="K9" i="4" s="1"/>
  <c r="L9" i="4"/>
  <c r="C10" i="4"/>
  <c r="C9" i="4" s="1"/>
  <c r="D9" i="4"/>
  <c r="K20" i="4"/>
  <c r="K19" i="4" s="1"/>
  <c r="K16" i="4" s="1"/>
  <c r="K15" i="4"/>
  <c r="K14" i="4" s="1"/>
  <c r="F21" i="6"/>
  <c r="F8" i="6" s="1"/>
  <c r="P21" i="6"/>
  <c r="P8" i="6" s="1"/>
  <c r="U21" i="6"/>
  <c r="U8" i="6" s="1"/>
  <c r="V21" i="6"/>
  <c r="V8" i="6" s="1"/>
  <c r="G21" i="6"/>
  <c r="G8" i="6" s="1"/>
  <c r="D21" i="6"/>
  <c r="D8" i="6" s="1"/>
  <c r="J21" i="6"/>
  <c r="J8" i="6" s="1"/>
  <c r="E21" i="6"/>
  <c r="E13" i="6"/>
  <c r="E12" i="6" s="1"/>
  <c r="E8" i="6" s="1"/>
  <c r="I21" i="6"/>
  <c r="I8" i="6" s="1"/>
  <c r="H21" i="6"/>
  <c r="H8" i="6" s="1"/>
  <c r="S21" i="6"/>
  <c r="S8" i="6" s="1"/>
  <c r="R21" i="6"/>
  <c r="R8" i="6" s="1"/>
  <c r="K23" i="6"/>
  <c r="K22" i="6" s="1"/>
  <c r="K21" i="6" s="1"/>
  <c r="L22" i="6"/>
  <c r="L21" i="6" s="1"/>
  <c r="L8" i="6" s="1"/>
  <c r="K25" i="6"/>
  <c r="K24" i="6" s="1"/>
  <c r="O21" i="6"/>
  <c r="O8" i="6" s="1"/>
  <c r="M21" i="6"/>
  <c r="M8" i="6" s="1"/>
  <c r="K11" i="6"/>
  <c r="K10" i="6" s="1"/>
  <c r="K9" i="6" s="1"/>
  <c r="N21" i="6"/>
  <c r="N8" i="6" s="1"/>
  <c r="K20" i="6"/>
  <c r="K19" i="6" s="1"/>
  <c r="K18" i="6" s="1"/>
  <c r="K17" i="6"/>
  <c r="K16" i="6" s="1"/>
  <c r="K15" i="6" s="1"/>
  <c r="V8" i="4" l="1"/>
  <c r="T8" i="4"/>
  <c r="Q8" i="4"/>
  <c r="S8" i="4"/>
  <c r="N8" i="4"/>
  <c r="H8" i="4"/>
  <c r="G8" i="4"/>
  <c r="R8" i="4"/>
  <c r="O8" i="4"/>
  <c r="U8" i="4"/>
  <c r="I8" i="4"/>
  <c r="K11" i="4"/>
  <c r="M8" i="4"/>
  <c r="K8" i="6"/>
  <c r="L8" i="4"/>
  <c r="K26" i="4"/>
  <c r="K36" i="7"/>
  <c r="S41" i="7"/>
  <c r="S8" i="7" s="1"/>
  <c r="K12" i="7"/>
  <c r="C8" i="4"/>
  <c r="D8" i="4"/>
  <c r="C13" i="6"/>
  <c r="C47" i="7"/>
  <c r="C46" i="7" s="1"/>
  <c r="C43" i="7"/>
  <c r="C42" i="7" s="1"/>
  <c r="C40" i="7"/>
  <c r="C39" i="7" s="1"/>
  <c r="C38" i="7"/>
  <c r="C37" i="7" s="1"/>
  <c r="C35" i="7"/>
  <c r="C34" i="7" s="1"/>
  <c r="C33" i="7"/>
  <c r="C32" i="7" s="1"/>
  <c r="C31" i="7"/>
  <c r="C30" i="7" s="1"/>
  <c r="C29" i="7"/>
  <c r="C28" i="7" s="1"/>
  <c r="C27" i="7"/>
  <c r="C26" i="7" s="1"/>
  <c r="C25" i="7"/>
  <c r="C24" i="7" s="1"/>
  <c r="C23" i="7" s="1"/>
  <c r="C22" i="7" s="1"/>
  <c r="C21" i="7"/>
  <c r="C20" i="7" s="1"/>
  <c r="C19" i="7" s="1"/>
  <c r="C18" i="7" s="1"/>
  <c r="C17" i="7"/>
  <c r="C16" i="7" s="1"/>
  <c r="C15" i="7" s="1"/>
  <c r="C14" i="7"/>
  <c r="C13" i="7" s="1"/>
  <c r="C11" i="7"/>
  <c r="C10" i="7" s="1"/>
  <c r="C9" i="7" s="1"/>
  <c r="K8" i="4" l="1"/>
  <c r="R41" i="7"/>
  <c r="R8" i="7" s="1"/>
  <c r="C12" i="7"/>
  <c r="C12" i="6"/>
  <c r="C8" i="6" s="1"/>
  <c r="C36" i="7"/>
  <c r="C52" i="7"/>
  <c r="C51" i="7"/>
  <c r="C50" i="7"/>
  <c r="G52" i="7"/>
  <c r="Q41" i="7" l="1"/>
  <c r="Q8" i="7" s="1"/>
  <c r="C29" i="6"/>
  <c r="C28" i="6"/>
  <c r="C27" i="6"/>
  <c r="G29" i="6"/>
  <c r="G28" i="6"/>
  <c r="G27" i="6"/>
  <c r="P41" i="7" l="1"/>
  <c r="P8" i="7" s="1"/>
  <c r="K52" i="7"/>
  <c r="O41" i="7" l="1"/>
  <c r="O8" i="7" s="1"/>
  <c r="K29" i="6"/>
  <c r="K28" i="6"/>
  <c r="K27" i="6"/>
  <c r="N41" i="7" l="1"/>
  <c r="N8" i="7" s="1"/>
  <c r="N21" i="1"/>
  <c r="M21" i="1"/>
  <c r="H21" i="1"/>
  <c r="L21" i="1" s="1"/>
  <c r="C21" i="1"/>
  <c r="N20" i="1"/>
  <c r="N19" i="1" s="1"/>
  <c r="M20" i="1"/>
  <c r="L20" i="1"/>
  <c r="G20" i="1"/>
  <c r="C20" i="1"/>
  <c r="J19" i="1"/>
  <c r="I19" i="1"/>
  <c r="F19" i="1"/>
  <c r="E19" i="1"/>
  <c r="D19" i="1"/>
  <c r="N18" i="1"/>
  <c r="M18" i="1"/>
  <c r="L18" i="1"/>
  <c r="G18" i="1"/>
  <c r="C18" i="1"/>
  <c r="N17" i="1"/>
  <c r="M17" i="1"/>
  <c r="L17" i="1"/>
  <c r="G17" i="1"/>
  <c r="C17" i="1"/>
  <c r="N16" i="1"/>
  <c r="M16" i="1"/>
  <c r="L16" i="1"/>
  <c r="G16" i="1"/>
  <c r="C16" i="1"/>
  <c r="N15" i="1"/>
  <c r="M15" i="1"/>
  <c r="L15" i="1"/>
  <c r="G15" i="1"/>
  <c r="C15" i="1"/>
  <c r="N14" i="1"/>
  <c r="M14" i="1"/>
  <c r="L14" i="1"/>
  <c r="G14" i="1"/>
  <c r="C14" i="1"/>
  <c r="N13" i="1"/>
  <c r="M13" i="1"/>
  <c r="L13" i="1"/>
  <c r="K13" i="1" s="1"/>
  <c r="G13" i="1"/>
  <c r="C13" i="1"/>
  <c r="N12" i="1"/>
  <c r="I12" i="1"/>
  <c r="M12" i="1" s="1"/>
  <c r="H12" i="1"/>
  <c r="L12" i="1" s="1"/>
  <c r="C12" i="1"/>
  <c r="N11" i="1"/>
  <c r="M11" i="1"/>
  <c r="L11" i="1"/>
  <c r="G11" i="1"/>
  <c r="C11" i="1"/>
  <c r="N10" i="1"/>
  <c r="M10" i="1"/>
  <c r="L10" i="1"/>
  <c r="G10" i="1"/>
  <c r="C10" i="1"/>
  <c r="N9" i="1"/>
  <c r="M9" i="1"/>
  <c r="L9" i="1"/>
  <c r="G9" i="1"/>
  <c r="C9" i="1"/>
  <c r="J8" i="1"/>
  <c r="F8" i="1"/>
  <c r="E8" i="1"/>
  <c r="E7" i="1" s="1"/>
  <c r="D8" i="1"/>
  <c r="H8" i="1" l="1"/>
  <c r="M41" i="7"/>
  <c r="M8" i="7" s="1"/>
  <c r="L8" i="1"/>
  <c r="K14" i="1"/>
  <c r="K18" i="1"/>
  <c r="K17" i="1"/>
  <c r="C8" i="1"/>
  <c r="D7" i="1"/>
  <c r="C19" i="1"/>
  <c r="K11" i="1"/>
  <c r="K20" i="1"/>
  <c r="G21" i="1"/>
  <c r="G19" i="1" s="1"/>
  <c r="K10" i="1"/>
  <c r="K16" i="1"/>
  <c r="J7" i="1"/>
  <c r="F7" i="1"/>
  <c r="N8" i="1"/>
  <c r="N7" i="1" s="1"/>
  <c r="K15" i="1"/>
  <c r="M19" i="1"/>
  <c r="K21" i="1"/>
  <c r="K12" i="1"/>
  <c r="M8" i="1"/>
  <c r="I8" i="1"/>
  <c r="I7" i="1" s="1"/>
  <c r="K9" i="1"/>
  <c r="G12" i="1"/>
  <c r="G8" i="1" s="1"/>
  <c r="H19" i="1"/>
  <c r="H7" i="1" s="1"/>
  <c r="L19" i="1"/>
  <c r="L7" i="1" s="1"/>
  <c r="C7" i="1" l="1"/>
  <c r="L41" i="7"/>
  <c r="L8" i="7" s="1"/>
  <c r="K19" i="1"/>
  <c r="M7" i="1"/>
  <c r="G7" i="1"/>
  <c r="K8" i="1"/>
  <c r="K41" i="7" l="1"/>
  <c r="K8" i="7" s="1"/>
  <c r="K7" i="1"/>
  <c r="J41" i="7" l="1"/>
  <c r="J8" i="7" s="1"/>
  <c r="I41" i="7" l="1"/>
  <c r="I8" i="7" s="1"/>
  <c r="H41" i="7" l="1"/>
  <c r="H8" i="7" s="1"/>
  <c r="G41" i="7" l="1"/>
  <c r="G8" i="7" s="1"/>
  <c r="F41" i="7" l="1"/>
  <c r="F8" i="7" s="1"/>
  <c r="E41" i="7" l="1"/>
  <c r="E8" i="7" s="1"/>
  <c r="D41" i="7" l="1"/>
  <c r="D8" i="7" s="1"/>
  <c r="C45" i="7"/>
  <c r="C44" i="7" l="1"/>
  <c r="C41" i="7" s="1"/>
  <c r="C8" i="7" s="1"/>
  <c r="C49" i="7"/>
</calcChain>
</file>

<file path=xl/sharedStrings.xml><?xml version="1.0" encoding="utf-8"?>
<sst xmlns="http://schemas.openxmlformats.org/spreadsheetml/2006/main" count="503" uniqueCount="136">
  <si>
    <t>PHỤ LỤC</t>
  </si>
  <si>
    <t>(Kèm theo Công văn số           /UBND-KT ngày     /7/2025 của UBND xã Sơn Hạ)</t>
  </si>
  <si>
    <t>ĐVT: Triệu đồng</t>
  </si>
  <si>
    <t>TT</t>
  </si>
  <si>
    <t>Nội dung chi</t>
  </si>
  <si>
    <t>Dự toán</t>
  </si>
  <si>
    <t>Trong đó:</t>
  </si>
  <si>
    <t>Số đã sử dụng</t>
  </si>
  <si>
    <t>Kinh phí còn lại</t>
  </si>
  <si>
    <t>Ghi chú</t>
  </si>
  <si>
    <t>Xã Sơn Hạ</t>
  </si>
  <si>
    <t>Xã Sơn Thành</t>
  </si>
  <si>
    <t>Xã Nham</t>
  </si>
  <si>
    <t>Tổng cộng</t>
  </si>
  <si>
    <t xml:space="preserve">I </t>
  </si>
  <si>
    <t>Kinh phí bổ sung trong năm</t>
  </si>
  <si>
    <t>Kinh phí hỗ trợ địa phương sản xuất lúa</t>
  </si>
  <si>
    <t>Kinh phí thực hiện chính sách nhà ở cho người có công cách mạng và thân nhân liệt sĩ trên địa bàn huyện</t>
  </si>
  <si>
    <t>Kinh phí xóa nhà tạm, nhà dột nát trên địa bàn huyện</t>
  </si>
  <si>
    <t>Kinh phí hỗ trợ và bảo vệ phát triển đất trồng lúa</t>
  </si>
  <si>
    <t>Kinh phí thực hiện công tác kiểm kê đất đai năm 2024</t>
  </si>
  <si>
    <t>Đầu tư xây dựng công trình phòng, chống hạn</t>
  </si>
  <si>
    <t>Hỗ trợ kinh phí sửa chữa bộ phận tiếp nhận và trả kết quả</t>
  </si>
  <si>
    <t>Kinh phí cho các xã để thanh toán tiền mua xi măng thực hiện Đề án hỗ trợ xi măng để xây dựng đường giao thông nông thôn – miền núi trên địa bàn tỉnh Quảng Ngãi giai đoạn 2021-2025</t>
  </si>
  <si>
    <t>Kinh phí thực hiện chính sách theo Nghị định số 178/2024/NĐ-CP ngày 31/12/2024 và số 67/2025/NĐ-CP ngày 15/3/2025 của Chính phủ năm 2025 khối huyện và xã (đợt 03)</t>
  </si>
  <si>
    <t>II</t>
  </si>
  <si>
    <t>Kinh phí bổ sung có mục tiêu năm 2024 chuyền nguồn sang năm 2025</t>
  </si>
  <si>
    <t>Nguồn thực hiện chính sách tiền lương, phụ cấp, trợ cấp và các khoản tính theo tiền lương cơ sở, bảo trợ xã hội;</t>
  </si>
  <si>
    <t xml:space="preserve">Kinh phí đối dứng ngân sách xã làm đường GTNT </t>
  </si>
  <si>
    <t>PHỤ LỤC 01</t>
  </si>
  <si>
    <t>CHI TIẾT TÌNH HÌNH THỰC HIỆN VÀ THANH TOÁN VỐN SỰ NGHIỆP THỰC HIỆN CÁC CHƯƠNG TRÌNH MỤC TIÊU QUỐC GIA HUYỆN SƠN HÀ THÁNG 04 NĂM 2025</t>
  </si>
  <si>
    <t>Đơn vị: Triệu đồng</t>
  </si>
  <si>
    <t>DỰ ÁN</t>
  </si>
  <si>
    <t xml:space="preserve">Tổng kinh phí được sử dụng </t>
  </si>
  <si>
    <t>Trong đó</t>
  </si>
  <si>
    <t>Kinh phí phân bổ thực hiện năm 2025</t>
  </si>
  <si>
    <t>Số vốn được phép dài</t>
  </si>
  <si>
    <t>Tổng vốn</t>
  </si>
  <si>
    <t>Vốn NS TW</t>
  </si>
  <si>
    <t>Vốn NS tỉnh</t>
  </si>
  <si>
    <t>Vốn NS huyện</t>
  </si>
  <si>
    <t xml:space="preserve">Vốn NS huyện </t>
  </si>
  <si>
    <t>Dự án 2: Đa dạng hóa sinh kế, phát triển mô hình giảm nghèo (0472)</t>
  </si>
  <si>
    <t>-</t>
  </si>
  <si>
    <t>Xã Sơn Nham</t>
  </si>
  <si>
    <t>Dự án 3_Hỗ trợ phát triển sản xuất trong lĩnh vực nông nghiệp (0473)</t>
  </si>
  <si>
    <t>2.1</t>
  </si>
  <si>
    <t>Tiểu dự án 1: Hỗ trợ phát triển sản xuất trong lĩnh vực nông nghiệp (0473)</t>
  </si>
  <si>
    <t>2.2</t>
  </si>
  <si>
    <t>Tiểu dự án 2: Cải thiện dinh dưỡng</t>
  </si>
  <si>
    <t>Dự án 4: Phát triển giáo dục nghề nghiệp, việc làm bền vững (0474)</t>
  </si>
  <si>
    <t>*</t>
  </si>
  <si>
    <t>Tiểu Dự án 1: Phát triển giáo dục nghề nghiệp vùng nghèo, vùng khó khăn</t>
  </si>
  <si>
    <t>Tiểu Dự án 3: Hỗ trợ việc làm bền vững</t>
  </si>
  <si>
    <t>Dự án 6: Truyền thông và giảm nghèo về thông tin (0476)</t>
  </si>
  <si>
    <t>Tiểu Dự án 1: Truyền thông và giảm nghèo về thông tin</t>
  </si>
  <si>
    <t>Tiểu Dự án 2: Truyền thông về giảm nghèo</t>
  </si>
  <si>
    <t>Dự án 7: Nâng cao năng lực và giám sát đánh giá Chương trình</t>
  </si>
  <si>
    <t>Tiểu Dự án 1: Nâng cao năng lực thực hiện Chương trình</t>
  </si>
  <si>
    <t>Tiểu Dự án 2: Giám sát, đánh giá</t>
  </si>
  <si>
    <t>Phòng Văn hóa và Xã hội</t>
  </si>
  <si>
    <t>Phòng Kinh tế</t>
  </si>
  <si>
    <t>Trung tâm Cung ứng dịch vụ công</t>
  </si>
  <si>
    <t xml:space="preserve">Phòng Kinh tế </t>
  </si>
  <si>
    <t>TÌNH HÌNH THỰC HIỆN NGUỒN VỐN SỰ NGHIỆP CHƯƠNG TRÌNH MTQG XÂY DỰNG NÔNG THÔN MỚI</t>
  </si>
  <si>
    <t>Nội dung thành phần số 01: Nâng cao hiệu quả quản lý và thực hiện xây dựng nông thôn mới theo quy hoạch nhằm nâng cao đời sống kinh tế - xã hội nông thôn gắn với quá trình đô thị hoá.</t>
  </si>
  <si>
    <t>1.1</t>
  </si>
  <si>
    <t>Nội dung 01: Rà soát, điều chỉnh, lập mới (trong trường hợp quy hoạch đã hết thời hạn) và triển khai, thực hiện quy hoạch chung xây dựng xã gắn với quá trình công nghiệp hóa, …</t>
  </si>
  <si>
    <t>Nội dung thành phần số 02: Phát triển hạ tầng kinh tế - xã hội, cơ bản đồng bộ, hiện đại, đảm bảo kết nối nông thôn - đô thị và kết nối các vùng miền.</t>
  </si>
  <si>
    <t xml:space="preserve">Nội dung 01,02: Duy tu, sửa chữa các công trình hạ tầng nông thôn
</t>
  </si>
  <si>
    <t xml:space="preserve">Nội dung 09: Chi hỗ trợ cho hệ thống thông tin và truyền thông cơ sở
</t>
  </si>
  <si>
    <t>Nội dung thành phần số 03: Tiếp tục thực hiện có hiệu quả cơ cấu lại ngành nông nghiệp, phát triển kinh tế nông thôn</t>
  </si>
  <si>
    <t>3.1</t>
  </si>
  <si>
    <t>Nội dung 02: Hỗ trợ dự án, kế hoạch liên kết sản xuất</t>
  </si>
  <si>
    <t>3.2</t>
  </si>
  <si>
    <t>Nội dung 04: Chương trình mỗi xã một sản phẩm OCOP</t>
  </si>
  <si>
    <t>Nội dung thành phần số 06: Nâng cao chất lượng đời sống văn hóa người dân nông thôn; bảo tồn và phát huy các giá trị văn hóa truyền thống</t>
  </si>
  <si>
    <t>4.1</t>
  </si>
  <si>
    <t>Nội dung 01: Nâng cao hiệu quả hoạt động của hệ thống thiết chế văn hóa, thể thao cơ sở</t>
  </si>
  <si>
    <t>Nội dung thành phần số 10: Giữ vững quốc phòng, an ninh và trật tự xã hội nông thôn</t>
  </si>
  <si>
    <t>5.1</t>
  </si>
  <si>
    <t>Nội dung 01: Chi tăng cường công tác bảo đảm an ninh, trật tự ở địa bàn nông thôn</t>
  </si>
  <si>
    <t>Nội dung thành phần số 11: Tăng cường công tác giám sát, đánh giá thực hiện Chương trình; nâng cao năng lực xây dựng NTM; truyền thông về xây dựng NTM; thực hiện Phong trào thi đua cả nước chung sức xây dựng NTM</t>
  </si>
  <si>
    <t>6.1</t>
  </si>
  <si>
    <t>Nội dung 01: Quản lý điều hành, kiểm tra giám sát thực hiện Chương trình nông thôn mới</t>
  </si>
  <si>
    <t>6.2</t>
  </si>
  <si>
    <t>Nội dung 02: Tuyên  truyền,  vận  động  xây dựng nông thôn mới; tập huấn nâng cao năng lực cán bộ triển khai Chương trình</t>
  </si>
  <si>
    <t>xã Sơn Thành</t>
  </si>
  <si>
    <t>xã Sơn Nham</t>
  </si>
  <si>
    <t>(Kèm theo Báo cáo số           /UBND-TCKH ngày       tháng 6 năm 2025 của UBND huyện Sơn Hà )</t>
  </si>
  <si>
    <t>Tổng kinh phí đã sử dụng</t>
  </si>
  <si>
    <t>NGUỒN VỐN SỰ NGHIỆP CHƯƠNG TRÌNH MTQG XÂY DỰNG NÔNG THÔN MỚI</t>
  </si>
  <si>
    <t>Công an xã</t>
  </si>
  <si>
    <t>NGUỒN VỐN SỰ NGHIỆP CHƯƠNG TRÌNH MTQG GIẢM NGHÈO BỀN VỮNG</t>
  </si>
  <si>
    <t xml:space="preserve">TÌNH HÌNH THỰC HIỆN NGUỒN VỐN SỰ NGHIỆP CHƯƠNG TRÌNH MTQG PHÁT TRIỂN KINH TẾ - XÃ HỘI VÙNG ĐỒNG BÀO DÂN TỘC THIỂU SỐ VÀ MIỀN NÚI </t>
  </si>
  <si>
    <t>Dự án 1: Giải quyết tình trạng thiếu đất ở, nhà ở, đất sản xuất, nước sinh hoạt</t>
  </si>
  <si>
    <t>Hỗ trợ chuyển đổi nghề, NSH phân tán</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</si>
  <si>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</si>
  <si>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</si>
  <si>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</si>
  <si>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 xml:space="preserve">Tiểu dự án 2: Hỗ trợ phát triển sản xuất theo chuỗi giá trị, vùng trồng dược liệu quý, thúc đẩy khởi sự kinh doanh, khởi nghiệp và thu hút đầu tư </t>
  </si>
  <si>
    <t>Đầu tư, hỗ trợ phát triển vùng trồng dược liệu quý</t>
  </si>
  <si>
    <t>Hỗ trợ phát triển sản xuất theo chuỗi giá trị; thúc đẩy khởi sự kinh doanh, khởi nghiệp và thu hút đầu tư</t>
  </si>
  <si>
    <t>Dự án 4: Đầu tư cơ sở hạ tầng thiết yếu, phục vụ sản xuất, đời sống trong vùng đồng bào DTTS&amp;MN và các đơn vị sự nghiệp công lập của lĩnh vực dân tộc</t>
  </si>
  <si>
    <t>Tiểu Dự án 1: Đầu tư cơ sở hạ tầng thiết yếu, phục vụ sản xuất, đời sống trong vùng đồng bào DTTS và MN</t>
  </si>
  <si>
    <t>Duy tu, bảo dưỡng</t>
  </si>
  <si>
    <t>Dự án 5: Phát triển giáo dục đào tạo nâng cao chất lượng nguồn nhân lực</t>
  </si>
  <si>
    <t xml:space="preserve">Tiểu Dự án 1: Đổi mới hoạt động, củng cố phát triển các trường phổ thông dân tộc nội trú, trường phổ thông dân tộc bán trú, trường phổ thông có học sinh ở bán trú và xóa mù chữ </t>
  </si>
  <si>
    <t>Tiểu dự án 2: Bồi dưỡng kiến thức dân tộc; đào tạo dự bị đại học, đại học và sau đại học đáp ứng nhu cầu nhân lực</t>
  </si>
  <si>
    <t xml:space="preserve">* Nội dung 1: Bồi dưỡng kiến thức dân tộc </t>
  </si>
  <si>
    <t>* Nội dung 2: Đào tạo đại học, sau đại học</t>
  </si>
  <si>
    <t>Tiểu dự án 3: phát triển giáo dục nghề nghiệp và giải quyết việc làm</t>
  </si>
  <si>
    <t>Tiểu dự án 4: Đào tạo nâng cao năng lực cho cộng đồng và cán bộ triển khai Chương trình ở các cấp</t>
  </si>
  <si>
    <t>Dự án 6: Bảo tồn, phát huy giá trị văn hóa truyền thống tốt đẹp của các DTTS gắn với phát triển du lịch</t>
  </si>
  <si>
    <t>Dự án 7: Chăm sóc sức khỏe Nhân dân, nâng cao thể trạng, tầm vóc người DTTS; phòng chống suy dinh dưỡng trẻ em</t>
  </si>
  <si>
    <t>Dự án 8: Thực hiện bình đẳng giới và giải quyết những vấn đề cấp thiết đối với phụ nữ và trẻ em</t>
  </si>
  <si>
    <t>Dự án 9: Đầu tư phát triển nhóm DTTS rất ít người và nhóm dân tộc còn nhiều khó khăn</t>
  </si>
  <si>
    <t>Dự án 1: Đầu tư phát triển kinh tế - xã hội các dân tộc còn gặp nhiều khó khăn, dân tộc có khó khăn đặc thù</t>
  </si>
  <si>
    <t>Dự án 2: Giảm thiểu tình trạng tảo hôn và hôn nhân cận huyết thống trong vùng đồng bào DTTS&amp;MN</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</si>
  <si>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</si>
  <si>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DTTS&amp;MN</t>
  </si>
  <si>
    <t>Tiểu dự án 2: Ứng dụng công nghệ thông tin hỗ trợ phát triển kinh tế - xã hội và đảm bảo an ninh trật tự vùng đồng bào DTTS&amp;MN</t>
  </si>
  <si>
    <t>Tiểu Dự án 3: Kiểm tra, giám sát, đánh giá, đào tạo, tập huấn tổ chức thực hiện Chương trình</t>
  </si>
  <si>
    <t>Kinh phí đã sử dụng</t>
  </si>
  <si>
    <t xml:space="preserve">NGUỒN VỐN SỰ NGHIỆP CHƯƠNG TRÌNH MTQG PHÁT TRIỂN KINH TẾ - XÃ HỘI VÙNG ĐỒNG BÀO DÂN TỘC THIỂU SỐ VÀ MIỀN NÚI </t>
  </si>
  <si>
    <t>Phòng Văn hóa - xã hội xã</t>
  </si>
  <si>
    <t>Ủy ban mặt trận tổ quốc Việt Nam xã</t>
  </si>
  <si>
    <t>Dự toán được sử dụng (Bao gồm Kinh phí được giao trong năm và KP chuyển nguồn sang)</t>
  </si>
  <si>
    <t>PHỤ LỤC 03</t>
  </si>
  <si>
    <t>5.2</t>
  </si>
  <si>
    <t xml:space="preserve">Công an xã  </t>
  </si>
  <si>
    <t>PHỤ LỤC 02</t>
  </si>
  <si>
    <t xml:space="preserve">Trung tâm Cung ứng dịch vụ công </t>
  </si>
  <si>
    <t xml:space="preserve">Phòng Văn hóa - xã hội </t>
  </si>
  <si>
    <t xml:space="preserve">Ủy ban mặt trận tổ quốc Việt Nam </t>
  </si>
  <si>
    <t>(Kèm theo Nghị quyết số    /NQ-HĐND ngày   tháng  năm 2025 của HĐND xã Sơn Hà)</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</si>
</sst>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_);_(* \(#,##0.00\);_(* &quot;-&quot;??_);_(@_)"/>
    <numFmt numFmtId="165" formatCode="_-* #,##0.00_-;\-* #,##0.00_-;_-* &quot;-&quot;??_-;_-@_-"/>
    <numFmt numFmtId="166" formatCode="#,##0.000000"/>
    <numFmt numFmtId="167" formatCode="#,##0.000"/>
    <numFmt numFmtId="168" formatCode="_-* #,##0.000_-;\-* #,##0.000_-;_-* &quot;-&quot;??_-;_-@_-"/>
    <numFmt numFmtId="169" formatCode="_-* #,##0.000\ _₫_-;\-* #,##0.000\ _₫_-;_-* &quot;-&quot;???\ _₫_-;_-@_-"/>
  </numFmts>
  <fonts count="24" x14ac:knownFonts="1">
    <font>
      <sz val="11"/>
      <color theme="1"/>
      <name val="Calibri"/>
      <family val="2"/>
      <charset val="163"/>
      <scheme val="minor"/>
    </font>
    <font>
      <sz val="12"/>
      <color theme="1"/>
      <name val="Times New Roman"/>
      <family val="2"/>
      <charset val="163"/>
    </font>
    <font>
      <sz val="12"/>
      <color theme="1"/>
      <name val="Times New Roman"/>
      <family val="2"/>
      <charset val="163"/>
    </font>
    <font>
      <b/>
      <sz val="10"/>
      <name val="Times New Roman"/>
      <family val="1"/>
    </font>
    <font>
      <sz val="11"/>
      <name val="Times New Roman"/>
      <family val="1"/>
    </font>
    <font>
      <i/>
      <sz val="10"/>
      <name val="Times New Roman"/>
      <family val="1"/>
    </font>
    <font>
      <sz val="10"/>
      <name val="Times New Roman"/>
      <family val="1"/>
    </font>
    <font>
      <b/>
      <sz val="11"/>
      <name val="Times New Roman"/>
      <family val="1"/>
    </font>
    <font>
      <sz val="11"/>
      <color theme="1"/>
      <name val="Calibri"/>
      <family val="2"/>
      <charset val="163"/>
      <scheme val="minor"/>
    </font>
    <font>
      <b/>
      <sz val="12"/>
      <name val="Times New Roman"/>
      <family val="1"/>
    </font>
    <font>
      <sz val="12"/>
      <name val="Times New Roman"/>
      <family val="1"/>
    </font>
    <font>
      <i/>
      <sz val="12"/>
      <name val="Times New Roman"/>
      <family val="1"/>
    </font>
    <font>
      <sz val="10"/>
      <name val="Arial"/>
      <family val="2"/>
    </font>
    <font>
      <b/>
      <sz val="14"/>
      <name val="Times New Roman"/>
      <family val="1"/>
    </font>
    <font>
      <b/>
      <i/>
      <sz val="14"/>
      <name val="Times New Roman"/>
      <family val="1"/>
    </font>
    <font>
      <sz val="12"/>
      <name val="Times New Roman"/>
      <family val="1"/>
      <charset val="163"/>
    </font>
    <font>
      <b/>
      <sz val="12"/>
      <name val="Times New Roman"/>
      <family val="1"/>
      <charset val="163"/>
    </font>
    <font>
      <sz val="11"/>
      <color theme="1"/>
      <name val="Calibri"/>
      <family val="2"/>
      <scheme val="minor"/>
    </font>
    <font>
      <b/>
      <sz val="12"/>
      <name val="Calibri"/>
      <family val="2"/>
      <scheme val="minor"/>
    </font>
    <font>
      <sz val="12"/>
      <name val="Calibri"/>
      <family val="2"/>
      <scheme val="minor"/>
    </font>
    <font>
      <b/>
      <i/>
      <sz val="12"/>
      <name val="Times New Roman"/>
      <family val="1"/>
      <charset val="163"/>
    </font>
    <font>
      <b/>
      <i/>
      <sz val="12"/>
      <name val="Times New Roman"/>
      <family val="1"/>
    </font>
    <font>
      <b/>
      <i/>
      <sz val="12"/>
      <name val="Calibri"/>
      <family val="2"/>
      <scheme val="minor"/>
    </font>
    <font>
      <i/>
      <sz val="12"/>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8" fillId="0" borderId="0"/>
    <xf numFmtId="164" fontId="12" fillId="0" borderId="0" applyFont="0" applyFill="0" applyBorder="0" applyAlignment="0" applyProtection="0"/>
    <xf numFmtId="43" fontId="2" fillId="0" borderId="0" applyFont="0" applyFill="0" applyBorder="0" applyAlignment="0" applyProtection="0"/>
    <xf numFmtId="0" fontId="12" fillId="0" borderId="0"/>
    <xf numFmtId="43" fontId="8" fillId="0" borderId="0" applyFont="0" applyFill="0" applyBorder="0" applyAlignment="0" applyProtection="0"/>
    <xf numFmtId="9" fontId="8" fillId="0" borderId="0" applyFont="0" applyFill="0" applyBorder="0" applyAlignment="0" applyProtection="0"/>
    <xf numFmtId="0" fontId="17" fillId="0" borderId="0"/>
    <xf numFmtId="0" fontId="2" fillId="0" borderId="0"/>
    <xf numFmtId="0" fontId="8" fillId="0" borderId="0"/>
    <xf numFmtId="43" fontId="1" fillId="0" borderId="0" applyFont="0" applyFill="0" applyBorder="0" applyAlignment="0" applyProtection="0"/>
    <xf numFmtId="0" fontId="1" fillId="0" borderId="0"/>
  </cellStyleXfs>
  <cellXfs count="115">
    <xf numFmtId="0" fontId="0" fillId="0" borderId="0" xfId="0"/>
    <xf numFmtId="0" fontId="4" fillId="2" borderId="0" xfId="0" applyFont="1" applyFill="1"/>
    <xf numFmtId="0" fontId="6" fillId="2" borderId="0" xfId="0" applyFont="1" applyFill="1"/>
    <xf numFmtId="3" fontId="6" fillId="2" borderId="0" xfId="0" applyNumberFormat="1" applyFont="1" applyFill="1"/>
    <xf numFmtId="0" fontId="7" fillId="2" borderId="0" xfId="0" applyFont="1" applyFill="1"/>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xf>
    <xf numFmtId="0" fontId="3" fillId="2" borderId="2" xfId="0" applyFont="1" applyFill="1" applyBorder="1" applyAlignment="1">
      <alignment horizontal="center"/>
    </xf>
    <xf numFmtId="166" fontId="3" fillId="2" borderId="2" xfId="0" applyNumberFormat="1" applyFont="1" applyFill="1" applyBorder="1" applyAlignment="1">
      <alignment horizontal="right" vertical="center" wrapText="1"/>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166" fontId="6" fillId="2" borderId="2" xfId="0" applyNumberFormat="1" applyFont="1" applyFill="1" applyBorder="1" applyAlignment="1">
      <alignment horizontal="right" vertical="center" wrapText="1"/>
    </xf>
    <xf numFmtId="166" fontId="6" fillId="3" borderId="2" xfId="0" applyNumberFormat="1" applyFont="1" applyFill="1" applyBorder="1" applyAlignment="1">
      <alignment horizontal="right"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xf>
    <xf numFmtId="0" fontId="7" fillId="3" borderId="0" xfId="0" applyFont="1" applyFill="1"/>
    <xf numFmtId="0" fontId="9" fillId="2" borderId="0" xfId="1" applyFont="1" applyFill="1" applyAlignment="1">
      <alignment horizontal="center" vertical="center"/>
    </xf>
    <xf numFmtId="4" fontId="9" fillId="2" borderId="0" xfId="1" applyNumberFormat="1" applyFont="1" applyFill="1" applyAlignment="1">
      <alignment horizontal="center" vertical="center"/>
    </xf>
    <xf numFmtId="0" fontId="10" fillId="2" borderId="0" xfId="1" applyFont="1" applyFill="1" applyAlignment="1">
      <alignment vertical="center"/>
    </xf>
    <xf numFmtId="0" fontId="9" fillId="2" borderId="0" xfId="1" applyFont="1" applyFill="1" applyAlignment="1">
      <alignment horizontal="center" vertical="center" wrapText="1"/>
    </xf>
    <xf numFmtId="0" fontId="11" fillId="2" borderId="0" xfId="1" applyFont="1" applyFill="1" applyAlignment="1">
      <alignment horizontal="center" vertical="center" wrapText="1"/>
    </xf>
    <xf numFmtId="0" fontId="10" fillId="2" borderId="0" xfId="1" applyFont="1" applyFill="1" applyAlignment="1">
      <alignment horizontal="center" vertical="center"/>
    </xf>
    <xf numFmtId="0" fontId="10" fillId="2" borderId="0" xfId="1" applyFont="1" applyFill="1" applyAlignment="1">
      <alignment vertical="center" wrapText="1"/>
    </xf>
    <xf numFmtId="4" fontId="10" fillId="2" borderId="0" xfId="1" applyNumberFormat="1" applyFont="1" applyFill="1" applyAlignment="1">
      <alignment vertical="center" wrapText="1"/>
    </xf>
    <xf numFmtId="0" fontId="10" fillId="2" borderId="0" xfId="1" applyNumberFormat="1" applyFont="1" applyFill="1" applyAlignment="1">
      <alignment horizontal="center" vertical="center" wrapText="1"/>
    </xf>
    <xf numFmtId="0" fontId="11" fillId="2" borderId="0" xfId="1" applyFont="1" applyFill="1" applyAlignment="1">
      <alignment vertical="center"/>
    </xf>
    <xf numFmtId="165" fontId="11" fillId="2" borderId="0" xfId="1" applyNumberFormat="1" applyFont="1" applyFill="1" applyAlignment="1">
      <alignment vertical="center"/>
    </xf>
    <xf numFmtId="4" fontId="13" fillId="2" borderId="2" xfId="4" applyNumberFormat="1" applyFont="1" applyFill="1" applyBorder="1" applyAlignment="1">
      <alignment horizontal="center" vertical="center" wrapText="1"/>
    </xf>
    <xf numFmtId="4" fontId="13" fillId="2" borderId="2" xfId="2"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2" xfId="1" applyFont="1" applyFill="1" applyBorder="1" applyAlignment="1">
      <alignment horizontal="left" vertical="center" wrapText="1"/>
    </xf>
    <xf numFmtId="168" fontId="9" fillId="2" borderId="2" xfId="5" applyNumberFormat="1" applyFont="1" applyFill="1" applyBorder="1" applyAlignment="1">
      <alignment horizontal="right" vertical="center" shrinkToFit="1"/>
    </xf>
    <xf numFmtId="0" fontId="9" fillId="2" borderId="2" xfId="1" applyFont="1" applyFill="1" applyBorder="1" applyAlignment="1">
      <alignment horizontal="justify" vertical="center" wrapText="1"/>
    </xf>
    <xf numFmtId="0" fontId="9" fillId="2" borderId="0" xfId="1" applyFont="1" applyFill="1" applyAlignment="1">
      <alignment vertical="center"/>
    </xf>
    <xf numFmtId="0" fontId="10" fillId="2" borderId="2" xfId="1" quotePrefix="1" applyFont="1" applyFill="1" applyBorder="1" applyAlignment="1">
      <alignment horizontal="center" vertical="center" wrapText="1"/>
    </xf>
    <xf numFmtId="0" fontId="10" fillId="2" borderId="2" xfId="1" quotePrefix="1" applyFont="1" applyFill="1" applyBorder="1" applyAlignment="1">
      <alignment horizontal="justify" vertical="center" wrapText="1"/>
    </xf>
    <xf numFmtId="168" fontId="10" fillId="2" borderId="2" xfId="5" applyNumberFormat="1" applyFont="1" applyFill="1" applyBorder="1" applyAlignment="1">
      <alignment horizontal="right" vertical="center" shrinkToFit="1"/>
    </xf>
    <xf numFmtId="0" fontId="19" fillId="2" borderId="0" xfId="7" applyFont="1" applyFill="1" applyAlignment="1">
      <alignment vertical="center"/>
    </xf>
    <xf numFmtId="0" fontId="20" fillId="2" borderId="2" xfId="1" applyFont="1" applyFill="1" applyBorder="1" applyAlignment="1">
      <alignment horizontal="center" vertical="center" wrapText="1"/>
    </xf>
    <xf numFmtId="0" fontId="20" fillId="2" borderId="2" xfId="1" applyFont="1" applyFill="1" applyBorder="1" applyAlignment="1">
      <alignment horizontal="justify" vertical="center" wrapText="1"/>
    </xf>
    <xf numFmtId="168" fontId="21" fillId="2" borderId="2" xfId="5" applyNumberFormat="1" applyFont="1" applyFill="1" applyBorder="1" applyAlignment="1">
      <alignment horizontal="right" vertical="center" shrinkToFit="1"/>
    </xf>
    <xf numFmtId="0" fontId="20" fillId="2" borderId="0" xfId="1" applyFont="1" applyFill="1" applyAlignment="1">
      <alignment vertical="center"/>
    </xf>
    <xf numFmtId="0" fontId="10" fillId="2" borderId="2" xfId="1" applyFont="1" applyFill="1" applyBorder="1" applyAlignment="1">
      <alignment horizontal="justify" vertical="center" wrapText="1"/>
    </xf>
    <xf numFmtId="0" fontId="21" fillId="2" borderId="2" xfId="1" applyFont="1" applyFill="1" applyBorder="1" applyAlignment="1">
      <alignment horizontal="center" vertical="center" wrapText="1"/>
    </xf>
    <xf numFmtId="0" fontId="21" fillId="2" borderId="2" xfId="1" applyFont="1" applyFill="1" applyBorder="1" applyAlignment="1">
      <alignment horizontal="justify" vertical="center" wrapText="1"/>
    </xf>
    <xf numFmtId="0" fontId="21" fillId="2" borderId="0" xfId="1" applyFont="1" applyFill="1" applyAlignment="1">
      <alignment vertical="center"/>
    </xf>
    <xf numFmtId="0" fontId="10" fillId="2" borderId="0" xfId="1" applyFont="1" applyFill="1" applyAlignment="1">
      <alignment vertical="center" shrinkToFit="1"/>
    </xf>
    <xf numFmtId="0" fontId="10" fillId="2" borderId="0" xfId="1" applyNumberFormat="1" applyFont="1" applyFill="1" applyAlignment="1">
      <alignment horizontal="center" vertical="center" shrinkToFit="1"/>
    </xf>
    <xf numFmtId="168" fontId="10" fillId="2" borderId="0" xfId="5" applyNumberFormat="1" applyFont="1" applyFill="1" applyBorder="1" applyAlignment="1">
      <alignment horizontal="right" vertical="center" shrinkToFit="1"/>
    </xf>
    <xf numFmtId="0" fontId="10" fillId="2" borderId="0" xfId="1" applyNumberFormat="1" applyFont="1" applyFill="1" applyBorder="1" applyAlignment="1">
      <alignment horizontal="center" vertical="center" shrinkToFit="1"/>
    </xf>
    <xf numFmtId="0" fontId="9" fillId="2" borderId="2" xfId="9" applyFont="1" applyFill="1" applyBorder="1" applyAlignment="1">
      <alignment horizontal="center" vertical="center" wrapText="1"/>
    </xf>
    <xf numFmtId="0" fontId="9" fillId="2" borderId="2" xfId="4" applyFont="1" applyFill="1" applyBorder="1" applyAlignment="1">
      <alignment horizontal="left" vertical="center" wrapText="1"/>
    </xf>
    <xf numFmtId="167" fontId="9" fillId="2" borderId="2" xfId="4" applyNumberFormat="1" applyFont="1" applyFill="1" applyBorder="1" applyAlignment="1">
      <alignment horizontal="right" vertical="center" shrinkToFit="1"/>
    </xf>
    <xf numFmtId="0" fontId="18" fillId="2" borderId="0" xfId="7" applyFont="1" applyFill="1" applyAlignment="1">
      <alignment vertical="center"/>
    </xf>
    <xf numFmtId="0" fontId="21" fillId="2" borderId="2" xfId="9" applyFont="1" applyFill="1" applyBorder="1" applyAlignment="1">
      <alignment horizontal="center" vertical="center" wrapText="1"/>
    </xf>
    <xf numFmtId="0" fontId="21" fillId="2" borderId="2" xfId="4" applyFont="1" applyFill="1" applyBorder="1" applyAlignment="1">
      <alignment horizontal="left" vertical="center" wrapText="1"/>
    </xf>
    <xf numFmtId="167" fontId="21" fillId="2" borderId="2" xfId="4" applyNumberFormat="1" applyFont="1" applyFill="1" applyBorder="1" applyAlignment="1">
      <alignment horizontal="right" vertical="center" shrinkToFit="1"/>
    </xf>
    <xf numFmtId="0" fontId="22" fillId="2" borderId="0" xfId="7" applyFont="1" applyFill="1" applyAlignment="1">
      <alignment vertical="center"/>
    </xf>
    <xf numFmtId="0" fontId="10" fillId="2" borderId="2" xfId="9" quotePrefix="1" applyFont="1" applyFill="1" applyBorder="1" applyAlignment="1">
      <alignment horizontal="center" vertical="center" wrapText="1"/>
    </xf>
    <xf numFmtId="0" fontId="10" fillId="2" borderId="2" xfId="4" applyFont="1" applyFill="1" applyBorder="1" applyAlignment="1">
      <alignment horizontal="left" vertical="center" wrapText="1"/>
    </xf>
    <xf numFmtId="0" fontId="9" fillId="2" borderId="2" xfId="7" applyFont="1" applyFill="1" applyBorder="1" applyAlignment="1">
      <alignment horizontal="center" vertical="center" wrapText="1"/>
    </xf>
    <xf numFmtId="0" fontId="9" fillId="2" borderId="2" xfId="7" applyFont="1" applyFill="1" applyBorder="1" applyAlignment="1">
      <alignment vertical="center" wrapText="1"/>
    </xf>
    <xf numFmtId="0" fontId="21" fillId="2" borderId="2" xfId="7" applyFont="1" applyFill="1" applyBorder="1" applyAlignment="1">
      <alignment horizontal="center" vertical="center" wrapText="1"/>
    </xf>
    <xf numFmtId="0" fontId="9" fillId="2" borderId="2" xfId="7" applyFont="1" applyFill="1" applyBorder="1" applyAlignment="1">
      <alignment vertical="top" wrapText="1"/>
    </xf>
    <xf numFmtId="0" fontId="21" fillId="2" borderId="2" xfId="7" quotePrefix="1" applyFont="1" applyFill="1" applyBorder="1" applyAlignment="1">
      <alignment horizontal="left" vertical="top" wrapText="1"/>
    </xf>
    <xf numFmtId="0" fontId="10" fillId="2" borderId="2" xfId="1" applyFont="1" applyFill="1" applyBorder="1" applyAlignment="1">
      <alignment vertical="center" wrapText="1"/>
    </xf>
    <xf numFmtId="0" fontId="10" fillId="2" borderId="0" xfId="7" applyFont="1" applyFill="1" applyAlignment="1">
      <alignment vertical="center"/>
    </xf>
    <xf numFmtId="0" fontId="21" fillId="2" borderId="2" xfId="7" quotePrefix="1" applyFont="1" applyFill="1" applyBorder="1" applyAlignment="1">
      <alignment vertical="center" wrapText="1"/>
    </xf>
    <xf numFmtId="0" fontId="21" fillId="2" borderId="2" xfId="7" applyFont="1" applyFill="1" applyBorder="1" applyAlignment="1">
      <alignment vertical="center" wrapText="1"/>
    </xf>
    <xf numFmtId="0" fontId="11" fillId="2" borderId="2" xfId="7" quotePrefix="1" applyFont="1" applyFill="1" applyBorder="1" applyAlignment="1">
      <alignment horizontal="center" vertical="center" wrapText="1"/>
    </xf>
    <xf numFmtId="4" fontId="13" fillId="2" borderId="2" xfId="2"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169" fontId="10" fillId="2" borderId="2" xfId="1" applyNumberFormat="1" applyFont="1" applyFill="1" applyBorder="1" applyAlignment="1">
      <alignment vertical="center" shrinkToFit="1"/>
    </xf>
    <xf numFmtId="169" fontId="10" fillId="2" borderId="2" xfId="1" applyNumberFormat="1" applyFont="1" applyFill="1" applyBorder="1" applyAlignment="1">
      <alignment vertical="center" wrapText="1"/>
    </xf>
    <xf numFmtId="169" fontId="10" fillId="2" borderId="2" xfId="1" applyNumberFormat="1" applyFont="1" applyFill="1" applyBorder="1" applyAlignment="1">
      <alignment horizontal="right" vertical="center" wrapText="1"/>
    </xf>
    <xf numFmtId="168" fontId="10" fillId="2" borderId="2" xfId="1" applyNumberFormat="1" applyFont="1" applyFill="1" applyBorder="1" applyAlignment="1">
      <alignment horizontal="right" vertical="center" wrapText="1"/>
    </xf>
    <xf numFmtId="0" fontId="15" fillId="2" borderId="2" xfId="1" quotePrefix="1" applyFont="1" applyFill="1" applyBorder="1" applyAlignment="1">
      <alignment horizontal="justify" vertical="center" wrapText="1"/>
    </xf>
    <xf numFmtId="0" fontId="15" fillId="2" borderId="0" xfId="1" applyFont="1" applyFill="1" applyAlignment="1">
      <alignment vertical="center"/>
    </xf>
    <xf numFmtId="0" fontId="23" fillId="2" borderId="2" xfId="1" quotePrefix="1" applyFont="1" applyFill="1" applyBorder="1" applyAlignment="1">
      <alignment horizontal="justify" vertical="center" wrapText="1"/>
    </xf>
    <xf numFmtId="0" fontId="16" fillId="2" borderId="2" xfId="1" applyFont="1" applyFill="1" applyBorder="1" applyAlignment="1">
      <alignment horizontal="center" vertical="center" wrapText="1"/>
    </xf>
    <xf numFmtId="0" fontId="16" fillId="2" borderId="2" xfId="1" applyFont="1" applyFill="1" applyBorder="1" applyAlignment="1">
      <alignment horizontal="justify" vertical="center" wrapText="1"/>
    </xf>
    <xf numFmtId="0" fontId="16" fillId="2" borderId="0" xfId="1" applyFont="1" applyFill="1" applyAlignment="1">
      <alignment vertical="center"/>
    </xf>
    <xf numFmtId="0" fontId="11" fillId="2" borderId="2" xfId="1" applyFont="1" applyFill="1" applyBorder="1" applyAlignment="1">
      <alignment horizontal="justify" vertical="center" wrapText="1"/>
    </xf>
    <xf numFmtId="0" fontId="9" fillId="2" borderId="2" xfId="4" applyFont="1" applyFill="1" applyBorder="1" applyAlignment="1">
      <alignment horizontal="center" vertical="center" wrapText="1"/>
    </xf>
    <xf numFmtId="4" fontId="13" fillId="2" borderId="2" xfId="2" applyNumberFormat="1" applyFont="1" applyFill="1" applyBorder="1" applyAlignment="1">
      <alignment horizontal="center" vertical="center" wrapText="1"/>
    </xf>
    <xf numFmtId="0" fontId="10" fillId="3" borderId="0" xfId="1" applyNumberFormat="1" applyFont="1" applyFill="1" applyAlignment="1">
      <alignment horizontal="center" vertical="center" wrapText="1"/>
    </xf>
    <xf numFmtId="0" fontId="10" fillId="3" borderId="0" xfId="1" applyFont="1" applyFill="1" applyAlignment="1">
      <alignment vertical="center"/>
    </xf>
    <xf numFmtId="0" fontId="10" fillId="3" borderId="0" xfId="1" applyNumberFormat="1" applyFont="1" applyFill="1" applyAlignment="1">
      <alignment horizontal="center" vertical="center" shrinkToFit="1"/>
    </xf>
    <xf numFmtId="0" fontId="10" fillId="3" borderId="0" xfId="1" applyFont="1" applyFill="1" applyAlignment="1">
      <alignment vertical="center" shrinkToFit="1"/>
    </xf>
    <xf numFmtId="0" fontId="10" fillId="3" borderId="0" xfId="7" applyFont="1" applyFill="1" applyAlignment="1">
      <alignment vertical="center"/>
    </xf>
    <xf numFmtId="0" fontId="19" fillId="3" borderId="0" xfId="7" applyFont="1" applyFill="1" applyAlignment="1">
      <alignment vertical="center"/>
    </xf>
    <xf numFmtId="0" fontId="9" fillId="2" borderId="0" xfId="1" applyFont="1" applyFill="1" applyAlignment="1">
      <alignment vertical="center" wrapText="1"/>
    </xf>
    <xf numFmtId="1" fontId="11" fillId="2" borderId="0" xfId="1" applyNumberFormat="1" applyFont="1" applyFill="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xf>
    <xf numFmtId="0" fontId="5" fillId="2" borderId="0" xfId="0" applyFont="1" applyFill="1" applyAlignment="1">
      <alignment horizontal="center" vertical="center"/>
    </xf>
    <xf numFmtId="0" fontId="5" fillId="2" borderId="1" xfId="0" applyFont="1" applyFill="1" applyBorder="1" applyAlignment="1">
      <alignment horizontal="center"/>
    </xf>
    <xf numFmtId="4" fontId="13" fillId="2" borderId="6" xfId="2" applyNumberFormat="1" applyFont="1" applyFill="1" applyBorder="1" applyAlignment="1">
      <alignment horizontal="center" vertical="center" wrapText="1"/>
    </xf>
    <xf numFmtId="4" fontId="13" fillId="2" borderId="7" xfId="2" applyNumberFormat="1" applyFont="1" applyFill="1" applyBorder="1" applyAlignment="1">
      <alignment horizontal="center" vertical="center" wrapText="1"/>
    </xf>
    <xf numFmtId="4" fontId="13" fillId="2" borderId="8" xfId="2" applyNumberFormat="1" applyFont="1" applyFill="1" applyBorder="1" applyAlignment="1">
      <alignment horizontal="center" vertical="center" wrapText="1"/>
    </xf>
    <xf numFmtId="4" fontId="13" fillId="2" borderId="9" xfId="2" applyNumberFormat="1" applyFont="1" applyFill="1" applyBorder="1" applyAlignment="1">
      <alignment horizontal="center" vertical="center" wrapText="1"/>
    </xf>
    <xf numFmtId="4" fontId="13" fillId="2" borderId="1" xfId="2" applyNumberFormat="1" applyFont="1" applyFill="1" applyBorder="1" applyAlignment="1">
      <alignment horizontal="center" vertical="center" wrapText="1"/>
    </xf>
    <xf numFmtId="4" fontId="13" fillId="2" borderId="10" xfId="2" applyNumberFormat="1" applyFont="1" applyFill="1" applyBorder="1" applyAlignment="1">
      <alignment horizontal="center" vertical="center" wrapText="1"/>
    </xf>
    <xf numFmtId="0" fontId="14" fillId="2" borderId="2" xfId="1" applyFont="1" applyFill="1" applyBorder="1" applyAlignment="1">
      <alignment horizontal="center" vertical="center" wrapText="1"/>
    </xf>
    <xf numFmtId="4" fontId="13" fillId="2" borderId="2" xfId="2"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xf>
    <xf numFmtId="0" fontId="9" fillId="2" borderId="0" xfId="1" applyFont="1" applyFill="1" applyAlignment="1">
      <alignment horizontal="center" vertical="center" wrapText="1"/>
    </xf>
    <xf numFmtId="1" fontId="11" fillId="2" borderId="0" xfId="1" applyNumberFormat="1" applyFont="1" applyFill="1" applyAlignment="1">
      <alignment horizontal="center" vertical="center" wrapText="1"/>
    </xf>
    <xf numFmtId="0" fontId="11" fillId="2" borderId="0" xfId="1" applyFont="1" applyFill="1" applyAlignment="1">
      <alignment horizontal="center" vertical="center" wrapText="1"/>
    </xf>
  </cellXfs>
  <cellStyles count="12">
    <cellStyle name="Comma 2" xfId="3"/>
    <cellStyle name="Comma 2 3" xfId="2"/>
    <cellStyle name="Comma 3" xfId="10"/>
    <cellStyle name="Comma 96" xfId="5"/>
    <cellStyle name="Normal" xfId="0" builtinId="0"/>
    <cellStyle name="Normal 11 10" xfId="1"/>
    <cellStyle name="Normal 2" xfId="8"/>
    <cellStyle name="Normal 2 2 2 4" xfId="4"/>
    <cellStyle name="Normal 2 4 6" xfId="7"/>
    <cellStyle name="Normal 3" xfId="11"/>
    <cellStyle name="Normal 3 3 4" xfId="9"/>
    <cellStyle name="Percent 2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gbac-prmumyd\gh\KL%20Than%20HL%2015-05-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 val="san_hang_rao2"/>
      <sheetName val="be_canh2"/>
      <sheetName val="ga_ra2"/>
      <sheetName val="TL_coc2"/>
      <sheetName val="TL_than2"/>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MTP"/>
      <sheetName val="VLNCM"/>
      <sheetName val="Chiet tinh dz35"/>
      <sheetName val="DG CANTHO"/>
      <sheetName val="Dutoan KL"/>
      <sheetName val="PT VATTU"/>
      <sheetName val="truc tiep"/>
      <sheetName val="SILICATE"/>
      <sheetName val="Chiet tinh dz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H29" sqref="H29"/>
    </sheetView>
  </sheetViews>
  <sheetFormatPr defaultColWidth="9.109375" defaultRowHeight="13.8" x14ac:dyDescent="0.25"/>
  <cols>
    <col min="1" max="1" width="5.5546875" style="1" customWidth="1"/>
    <col min="2" max="2" width="36.6640625" style="1" customWidth="1"/>
    <col min="3" max="3" width="13" style="1" customWidth="1"/>
    <col min="4" max="10" width="13.88671875" style="1" customWidth="1"/>
    <col min="11" max="11" width="14.109375" style="1" customWidth="1"/>
    <col min="12" max="12" width="13.88671875" style="1" customWidth="1"/>
    <col min="13" max="13" width="12.44140625" style="1" customWidth="1"/>
    <col min="14" max="14" width="10.6640625" style="1" customWidth="1"/>
    <col min="15" max="15" width="9.5546875" style="1" customWidth="1"/>
    <col min="16" max="16384" width="9.109375" style="1"/>
  </cols>
  <sheetData>
    <row r="1" spans="1:15" x14ac:dyDescent="0.25">
      <c r="A1" s="99" t="s">
        <v>0</v>
      </c>
      <c r="B1" s="99"/>
      <c r="C1" s="99"/>
      <c r="D1" s="99"/>
      <c r="E1" s="99"/>
      <c r="F1" s="99"/>
      <c r="G1" s="99"/>
      <c r="H1" s="99"/>
      <c r="I1" s="99"/>
      <c r="J1" s="99"/>
      <c r="K1" s="99"/>
      <c r="L1" s="99"/>
      <c r="M1" s="99"/>
      <c r="N1" s="99"/>
      <c r="O1" s="99"/>
    </row>
    <row r="2" spans="1:15" ht="16.5" customHeight="1" x14ac:dyDescent="0.25">
      <c r="A2" s="100" t="s">
        <v>1</v>
      </c>
      <c r="B2" s="100"/>
      <c r="C2" s="100"/>
      <c r="D2" s="100"/>
      <c r="E2" s="100"/>
      <c r="F2" s="100"/>
      <c r="G2" s="100"/>
      <c r="H2" s="100"/>
      <c r="I2" s="100"/>
      <c r="J2" s="100"/>
      <c r="K2" s="100"/>
      <c r="L2" s="100"/>
      <c r="M2" s="100"/>
      <c r="N2" s="100"/>
      <c r="O2" s="100"/>
    </row>
    <row r="3" spans="1:15" x14ac:dyDescent="0.25">
      <c r="A3" s="2"/>
      <c r="B3" s="2"/>
      <c r="C3" s="3"/>
      <c r="D3" s="3"/>
      <c r="E3" s="3"/>
      <c r="F3" s="101" t="s">
        <v>2</v>
      </c>
      <c r="G3" s="101"/>
      <c r="H3" s="101"/>
      <c r="I3" s="101"/>
      <c r="J3" s="101"/>
      <c r="K3" s="101"/>
      <c r="L3" s="101"/>
      <c r="M3" s="101"/>
      <c r="N3" s="101"/>
      <c r="O3" s="101"/>
    </row>
    <row r="4" spans="1:15" s="4" customFormat="1" ht="15" customHeight="1" x14ac:dyDescent="0.25">
      <c r="A4" s="98" t="s">
        <v>3</v>
      </c>
      <c r="B4" s="98" t="s">
        <v>4</v>
      </c>
      <c r="C4" s="98" t="s">
        <v>5</v>
      </c>
      <c r="D4" s="95" t="s">
        <v>6</v>
      </c>
      <c r="E4" s="96"/>
      <c r="F4" s="97"/>
      <c r="G4" s="98" t="s">
        <v>7</v>
      </c>
      <c r="H4" s="95" t="s">
        <v>6</v>
      </c>
      <c r="I4" s="96"/>
      <c r="J4" s="97"/>
      <c r="K4" s="98" t="s">
        <v>8</v>
      </c>
      <c r="L4" s="95" t="s">
        <v>6</v>
      </c>
      <c r="M4" s="96"/>
      <c r="N4" s="97"/>
      <c r="O4" s="98" t="s">
        <v>9</v>
      </c>
    </row>
    <row r="5" spans="1:15" s="4" customFormat="1" x14ac:dyDescent="0.25">
      <c r="A5" s="98"/>
      <c r="B5" s="98"/>
      <c r="C5" s="98"/>
      <c r="D5" s="5" t="s">
        <v>10</v>
      </c>
      <c r="E5" s="5" t="s">
        <v>11</v>
      </c>
      <c r="F5" s="5" t="s">
        <v>12</v>
      </c>
      <c r="G5" s="98"/>
      <c r="H5" s="5" t="s">
        <v>10</v>
      </c>
      <c r="I5" s="5" t="s">
        <v>11</v>
      </c>
      <c r="J5" s="5" t="s">
        <v>12</v>
      </c>
      <c r="K5" s="98"/>
      <c r="L5" s="5" t="s">
        <v>10</v>
      </c>
      <c r="M5" s="5" t="s">
        <v>11</v>
      </c>
      <c r="N5" s="5" t="s">
        <v>12</v>
      </c>
      <c r="O5" s="98"/>
    </row>
    <row r="6" spans="1:15" ht="15" x14ac:dyDescent="0.25">
      <c r="A6" s="6">
        <v>1</v>
      </c>
      <c r="B6" s="7">
        <v>2</v>
      </c>
      <c r="C6" s="7">
        <v>4</v>
      </c>
      <c r="D6" s="6">
        <v>5</v>
      </c>
      <c r="E6" s="7">
        <v>6</v>
      </c>
      <c r="F6" s="6">
        <v>7</v>
      </c>
      <c r="G6" s="7">
        <v>4</v>
      </c>
      <c r="H6" s="6">
        <v>5</v>
      </c>
      <c r="I6" s="7">
        <v>6</v>
      </c>
      <c r="J6" s="6">
        <v>7</v>
      </c>
      <c r="K6" s="7">
        <v>4</v>
      </c>
      <c r="L6" s="6">
        <v>5</v>
      </c>
      <c r="M6" s="7">
        <v>6</v>
      </c>
      <c r="N6" s="6">
        <v>7</v>
      </c>
      <c r="O6" s="7">
        <v>8</v>
      </c>
    </row>
    <row r="7" spans="1:15" s="4" customFormat="1" x14ac:dyDescent="0.25">
      <c r="A7" s="5"/>
      <c r="B7" s="8" t="s">
        <v>13</v>
      </c>
      <c r="C7" s="9">
        <f t="shared" ref="C7:N7" si="0">C8+C19</f>
        <v>29864.033742</v>
      </c>
      <c r="D7" s="9">
        <f t="shared" si="0"/>
        <v>14354.159452</v>
      </c>
      <c r="E7" s="9">
        <f t="shared" si="0"/>
        <v>10227.983527000002</v>
      </c>
      <c r="F7" s="9">
        <f t="shared" si="0"/>
        <v>5281.8907629999994</v>
      </c>
      <c r="G7" s="9">
        <f t="shared" si="0"/>
        <v>28082.055816000004</v>
      </c>
      <c r="H7" s="9">
        <f t="shared" si="0"/>
        <v>12951.584752000001</v>
      </c>
      <c r="I7" s="9">
        <f t="shared" si="0"/>
        <v>10000.897001000001</v>
      </c>
      <c r="J7" s="9">
        <f t="shared" si="0"/>
        <v>5129.574063</v>
      </c>
      <c r="K7" s="9">
        <f t="shared" si="0"/>
        <v>1781.977926</v>
      </c>
      <c r="L7" s="9">
        <f t="shared" si="0"/>
        <v>1402.5746999999999</v>
      </c>
      <c r="M7" s="9">
        <f t="shared" si="0"/>
        <v>227.08652599999999</v>
      </c>
      <c r="N7" s="9">
        <f t="shared" si="0"/>
        <v>152.3167</v>
      </c>
      <c r="O7" s="8"/>
    </row>
    <row r="8" spans="1:15" s="4" customFormat="1" x14ac:dyDescent="0.25">
      <c r="A8" s="5" t="s">
        <v>14</v>
      </c>
      <c r="B8" s="10" t="s">
        <v>15</v>
      </c>
      <c r="C8" s="9">
        <f t="shared" ref="C8:N8" si="1">SUM(C9:C18)</f>
        <v>29246.173039000001</v>
      </c>
      <c r="D8" s="9">
        <f t="shared" si="1"/>
        <v>13996.981501</v>
      </c>
      <c r="E8" s="9">
        <f t="shared" si="1"/>
        <v>9967.3007750000015</v>
      </c>
      <c r="F8" s="9">
        <f t="shared" si="1"/>
        <v>5281.8907629999994</v>
      </c>
      <c r="G8" s="9">
        <f t="shared" si="1"/>
        <v>27830.919539000002</v>
      </c>
      <c r="H8" s="9">
        <f t="shared" si="1"/>
        <v>12782.713301</v>
      </c>
      <c r="I8" s="9">
        <f t="shared" si="1"/>
        <v>9918.6321750000006</v>
      </c>
      <c r="J8" s="9">
        <f t="shared" si="1"/>
        <v>5129.574063</v>
      </c>
      <c r="K8" s="9">
        <f t="shared" si="1"/>
        <v>1415.2535</v>
      </c>
      <c r="L8" s="9">
        <f t="shared" si="1"/>
        <v>1214.2682</v>
      </c>
      <c r="M8" s="9">
        <f t="shared" si="1"/>
        <v>48.668600000000005</v>
      </c>
      <c r="N8" s="9">
        <f t="shared" si="1"/>
        <v>152.3167</v>
      </c>
      <c r="O8" s="8"/>
    </row>
    <row r="9" spans="1:15" s="4" customFormat="1" x14ac:dyDescent="0.25">
      <c r="A9" s="6">
        <v>1</v>
      </c>
      <c r="B9" s="11" t="s">
        <v>16</v>
      </c>
      <c r="C9" s="12">
        <f t="shared" ref="C9:C18" si="2">SUM(D9:F9)</f>
        <v>190</v>
      </c>
      <c r="D9" s="12">
        <v>80</v>
      </c>
      <c r="E9" s="12">
        <v>80</v>
      </c>
      <c r="F9" s="12">
        <v>30</v>
      </c>
      <c r="G9" s="12">
        <f t="shared" ref="G9:G18" si="3">SUM(H9:J9)</f>
        <v>190</v>
      </c>
      <c r="H9" s="12">
        <v>80</v>
      </c>
      <c r="I9" s="12">
        <v>80</v>
      </c>
      <c r="J9" s="12">
        <v>30</v>
      </c>
      <c r="K9" s="12">
        <f t="shared" ref="K9:K18" si="4">SUM(L9:N9)</f>
        <v>0</v>
      </c>
      <c r="L9" s="12">
        <f>D9-H9</f>
        <v>0</v>
      </c>
      <c r="M9" s="12">
        <f t="shared" ref="M9:N21" si="5">E9-I9</f>
        <v>0</v>
      </c>
      <c r="N9" s="12">
        <f t="shared" si="5"/>
        <v>0</v>
      </c>
      <c r="O9" s="8"/>
    </row>
    <row r="10" spans="1:15" s="4" customFormat="1" ht="39.6" x14ac:dyDescent="0.25">
      <c r="A10" s="6">
        <v>2</v>
      </c>
      <c r="B10" s="11" t="s">
        <v>17</v>
      </c>
      <c r="C10" s="12">
        <f t="shared" si="2"/>
        <v>840</v>
      </c>
      <c r="D10" s="12">
        <v>240</v>
      </c>
      <c r="E10" s="12">
        <v>540</v>
      </c>
      <c r="F10" s="12">
        <v>60</v>
      </c>
      <c r="G10" s="12">
        <f t="shared" si="3"/>
        <v>840</v>
      </c>
      <c r="H10" s="12">
        <v>240</v>
      </c>
      <c r="I10" s="12">
        <v>540</v>
      </c>
      <c r="J10" s="12">
        <v>60</v>
      </c>
      <c r="K10" s="12">
        <f t="shared" si="4"/>
        <v>0</v>
      </c>
      <c r="L10" s="12">
        <f t="shared" ref="L10:L21" si="6">D10-H10</f>
        <v>0</v>
      </c>
      <c r="M10" s="12">
        <f t="shared" si="5"/>
        <v>0</v>
      </c>
      <c r="N10" s="12">
        <f t="shared" si="5"/>
        <v>0</v>
      </c>
      <c r="O10" s="8"/>
    </row>
    <row r="11" spans="1:15" s="4" customFormat="1" ht="26.4" x14ac:dyDescent="0.25">
      <c r="A11" s="6">
        <v>3</v>
      </c>
      <c r="B11" s="11" t="s">
        <v>18</v>
      </c>
      <c r="C11" s="12">
        <f t="shared" si="2"/>
        <v>15607.52</v>
      </c>
      <c r="D11" s="12">
        <v>7072</v>
      </c>
      <c r="E11" s="12">
        <v>7404.2</v>
      </c>
      <c r="F11" s="12">
        <v>1131.32</v>
      </c>
      <c r="G11" s="12">
        <f t="shared" si="3"/>
        <v>15607.52</v>
      </c>
      <c r="H11" s="12">
        <v>7072</v>
      </c>
      <c r="I11" s="12">
        <v>7404.2</v>
      </c>
      <c r="J11" s="12">
        <v>1131.32</v>
      </c>
      <c r="K11" s="12">
        <f t="shared" si="4"/>
        <v>0</v>
      </c>
      <c r="L11" s="12">
        <f t="shared" si="6"/>
        <v>0</v>
      </c>
      <c r="M11" s="12">
        <f t="shared" si="5"/>
        <v>0</v>
      </c>
      <c r="N11" s="12">
        <f t="shared" si="5"/>
        <v>0</v>
      </c>
      <c r="O11" s="8"/>
    </row>
    <row r="12" spans="1:15" s="4" customFormat="1" ht="26.4" x14ac:dyDescent="0.25">
      <c r="A12" s="6">
        <v>4</v>
      </c>
      <c r="B12" s="11" t="s">
        <v>19</v>
      </c>
      <c r="C12" s="12">
        <f t="shared" si="2"/>
        <v>481</v>
      </c>
      <c r="D12" s="12">
        <v>200</v>
      </c>
      <c r="E12" s="12">
        <v>200</v>
      </c>
      <c r="F12" s="12">
        <v>81</v>
      </c>
      <c r="G12" s="12">
        <f t="shared" si="3"/>
        <v>480.92759999999998</v>
      </c>
      <c r="H12" s="12">
        <f>200-0.0362</f>
        <v>199.96379999999999</v>
      </c>
      <c r="I12" s="12">
        <f>200-0.0362</f>
        <v>199.96379999999999</v>
      </c>
      <c r="J12" s="12">
        <v>81</v>
      </c>
      <c r="K12" s="12">
        <f t="shared" si="4"/>
        <v>7.2400000000016007E-2</v>
      </c>
      <c r="L12" s="12">
        <f t="shared" si="6"/>
        <v>3.6200000000008004E-2</v>
      </c>
      <c r="M12" s="12">
        <f t="shared" si="5"/>
        <v>3.6200000000008004E-2</v>
      </c>
      <c r="N12" s="12">
        <f t="shared" si="5"/>
        <v>0</v>
      </c>
      <c r="O12" s="8"/>
    </row>
    <row r="13" spans="1:15" s="4" customFormat="1" ht="26.4" x14ac:dyDescent="0.25">
      <c r="A13" s="6">
        <v>5</v>
      </c>
      <c r="B13" s="11" t="s">
        <v>20</v>
      </c>
      <c r="C13" s="12">
        <f t="shared" si="2"/>
        <v>60</v>
      </c>
      <c r="D13" s="12">
        <v>20</v>
      </c>
      <c r="E13" s="12">
        <v>20</v>
      </c>
      <c r="F13" s="12">
        <v>20</v>
      </c>
      <c r="G13" s="12">
        <f t="shared" si="3"/>
        <v>60</v>
      </c>
      <c r="H13" s="12">
        <v>20</v>
      </c>
      <c r="I13" s="12">
        <v>20</v>
      </c>
      <c r="J13" s="12">
        <v>20</v>
      </c>
      <c r="K13" s="12">
        <f t="shared" si="4"/>
        <v>0</v>
      </c>
      <c r="L13" s="12">
        <f t="shared" si="6"/>
        <v>0</v>
      </c>
      <c r="M13" s="12">
        <f t="shared" si="5"/>
        <v>0</v>
      </c>
      <c r="N13" s="12">
        <f t="shared" si="5"/>
        <v>0</v>
      </c>
      <c r="O13" s="8"/>
    </row>
    <row r="14" spans="1:15" s="4" customFormat="1" x14ac:dyDescent="0.25">
      <c r="A14" s="6">
        <v>6</v>
      </c>
      <c r="B14" s="11" t="s">
        <v>21</v>
      </c>
      <c r="C14" s="12">
        <f t="shared" si="2"/>
        <v>1200</v>
      </c>
      <c r="D14" s="12">
        <v>1200</v>
      </c>
      <c r="E14" s="12"/>
      <c r="F14" s="12"/>
      <c r="G14" s="12">
        <f t="shared" si="3"/>
        <v>385.41199999999998</v>
      </c>
      <c r="H14" s="12">
        <v>385.41199999999998</v>
      </c>
      <c r="I14" s="12"/>
      <c r="J14" s="12"/>
      <c r="K14" s="12">
        <f t="shared" si="4"/>
        <v>814.58799999999997</v>
      </c>
      <c r="L14" s="12">
        <f t="shared" si="6"/>
        <v>814.58799999999997</v>
      </c>
      <c r="M14" s="12">
        <f t="shared" si="5"/>
        <v>0</v>
      </c>
      <c r="N14" s="12">
        <f t="shared" si="5"/>
        <v>0</v>
      </c>
      <c r="O14" s="8"/>
    </row>
    <row r="15" spans="1:15" s="4" customFormat="1" ht="26.4" x14ac:dyDescent="0.25">
      <c r="A15" s="6">
        <v>7</v>
      </c>
      <c r="B15" s="11" t="s">
        <v>20</v>
      </c>
      <c r="C15" s="12">
        <f t="shared" si="2"/>
        <v>180</v>
      </c>
      <c r="D15" s="12">
        <v>60</v>
      </c>
      <c r="E15" s="12">
        <v>60</v>
      </c>
      <c r="F15" s="12">
        <v>60</v>
      </c>
      <c r="G15" s="12">
        <f t="shared" si="3"/>
        <v>180</v>
      </c>
      <c r="H15" s="12">
        <v>60</v>
      </c>
      <c r="I15" s="12">
        <v>60</v>
      </c>
      <c r="J15" s="12">
        <v>60</v>
      </c>
      <c r="K15" s="12">
        <f t="shared" si="4"/>
        <v>0</v>
      </c>
      <c r="L15" s="12">
        <f t="shared" si="6"/>
        <v>0</v>
      </c>
      <c r="M15" s="12">
        <f t="shared" si="5"/>
        <v>0</v>
      </c>
      <c r="N15" s="12">
        <f t="shared" si="5"/>
        <v>0</v>
      </c>
      <c r="O15" s="8"/>
    </row>
    <row r="16" spans="1:15" s="4" customFormat="1" ht="26.4" x14ac:dyDescent="0.25">
      <c r="A16" s="6">
        <v>8</v>
      </c>
      <c r="B16" s="11" t="s">
        <v>22</v>
      </c>
      <c r="C16" s="12">
        <f t="shared" si="2"/>
        <v>200</v>
      </c>
      <c r="D16" s="12">
        <v>200</v>
      </c>
      <c r="E16" s="12"/>
      <c r="F16" s="12"/>
      <c r="G16" s="12">
        <f t="shared" si="3"/>
        <v>0</v>
      </c>
      <c r="H16" s="12"/>
      <c r="I16" s="12"/>
      <c r="J16" s="12"/>
      <c r="K16" s="12">
        <f t="shared" si="4"/>
        <v>200</v>
      </c>
      <c r="L16" s="12">
        <f t="shared" si="6"/>
        <v>200</v>
      </c>
      <c r="M16" s="12">
        <f t="shared" si="5"/>
        <v>0</v>
      </c>
      <c r="N16" s="12">
        <f t="shared" si="5"/>
        <v>0</v>
      </c>
      <c r="O16" s="8"/>
    </row>
    <row r="17" spans="1:15" s="17" customFormat="1" ht="66" x14ac:dyDescent="0.25">
      <c r="A17" s="14">
        <v>9</v>
      </c>
      <c r="B17" s="15" t="s">
        <v>23</v>
      </c>
      <c r="C17" s="13">
        <f t="shared" si="2"/>
        <v>400.59309999999999</v>
      </c>
      <c r="D17" s="13">
        <v>199.64400000000001</v>
      </c>
      <c r="E17" s="13">
        <v>48.632399999999997</v>
      </c>
      <c r="F17" s="13">
        <v>152.3167</v>
      </c>
      <c r="G17" s="13">
        <f t="shared" si="3"/>
        <v>0</v>
      </c>
      <c r="H17" s="13"/>
      <c r="I17" s="13"/>
      <c r="J17" s="13"/>
      <c r="K17" s="13">
        <f t="shared" si="4"/>
        <v>400.59309999999999</v>
      </c>
      <c r="L17" s="13">
        <f t="shared" si="6"/>
        <v>199.64400000000001</v>
      </c>
      <c r="M17" s="13">
        <f t="shared" si="5"/>
        <v>48.632399999999997</v>
      </c>
      <c r="N17" s="13">
        <f t="shared" si="5"/>
        <v>152.3167</v>
      </c>
      <c r="O17" s="16"/>
    </row>
    <row r="18" spans="1:15" s="4" customFormat="1" ht="52.8" x14ac:dyDescent="0.25">
      <c r="A18" s="6">
        <v>10</v>
      </c>
      <c r="B18" s="11" t="s">
        <v>24</v>
      </c>
      <c r="C18" s="12">
        <f t="shared" si="2"/>
        <v>10087.059939000001</v>
      </c>
      <c r="D18" s="12">
        <v>4725.337501</v>
      </c>
      <c r="E18" s="12">
        <v>1614.4683749999999</v>
      </c>
      <c r="F18" s="12">
        <v>3747.2540629999999</v>
      </c>
      <c r="G18" s="12">
        <f t="shared" si="3"/>
        <v>10087.059939000001</v>
      </c>
      <c r="H18" s="12">
        <v>4725.337501</v>
      </c>
      <c r="I18" s="12">
        <v>1614.4683749999999</v>
      </c>
      <c r="J18" s="12">
        <v>3747.2540629999999</v>
      </c>
      <c r="K18" s="12">
        <f t="shared" si="4"/>
        <v>0</v>
      </c>
      <c r="L18" s="12">
        <f t="shared" si="6"/>
        <v>0</v>
      </c>
      <c r="M18" s="12">
        <f t="shared" si="5"/>
        <v>0</v>
      </c>
      <c r="N18" s="12">
        <f t="shared" si="5"/>
        <v>0</v>
      </c>
      <c r="O18" s="8"/>
    </row>
    <row r="19" spans="1:15" s="4" customFormat="1" ht="26.4" x14ac:dyDescent="0.25">
      <c r="A19" s="5" t="s">
        <v>25</v>
      </c>
      <c r="B19" s="10" t="s">
        <v>26</v>
      </c>
      <c r="C19" s="9">
        <f t="shared" ref="C19:N19" si="7">SUM(C20:C21)</f>
        <v>617.86070300000006</v>
      </c>
      <c r="D19" s="9">
        <f t="shared" si="7"/>
        <v>357.17795100000001</v>
      </c>
      <c r="E19" s="9">
        <f t="shared" si="7"/>
        <v>260.68275199999999</v>
      </c>
      <c r="F19" s="9">
        <f t="shared" si="7"/>
        <v>0</v>
      </c>
      <c r="G19" s="9">
        <f t="shared" si="7"/>
        <v>251.13627700000001</v>
      </c>
      <c r="H19" s="9">
        <f t="shared" si="7"/>
        <v>168.87145100000001</v>
      </c>
      <c r="I19" s="9">
        <f t="shared" si="7"/>
        <v>82.264825999999999</v>
      </c>
      <c r="J19" s="9">
        <f t="shared" si="7"/>
        <v>0</v>
      </c>
      <c r="K19" s="9">
        <f t="shared" si="7"/>
        <v>366.72442599999999</v>
      </c>
      <c r="L19" s="9">
        <f t="shared" si="7"/>
        <v>188.3065</v>
      </c>
      <c r="M19" s="9">
        <f t="shared" si="7"/>
        <v>178.41792599999999</v>
      </c>
      <c r="N19" s="9">
        <f t="shared" si="7"/>
        <v>0</v>
      </c>
      <c r="O19" s="8"/>
    </row>
    <row r="20" spans="1:15" s="4" customFormat="1" ht="39.6" x14ac:dyDescent="0.25">
      <c r="A20" s="6">
        <v>1</v>
      </c>
      <c r="B20" s="11" t="s">
        <v>27</v>
      </c>
      <c r="C20" s="12">
        <f>SUM(D20:F20)</f>
        <v>296.791877</v>
      </c>
      <c r="D20" s="12">
        <v>118.37395100000001</v>
      </c>
      <c r="E20" s="12">
        <v>178.41792599999999</v>
      </c>
      <c r="F20" s="12"/>
      <c r="G20" s="12">
        <f>SUM(H20:J20)</f>
        <v>51.167451</v>
      </c>
      <c r="H20" s="13">
        <v>51.167451</v>
      </c>
      <c r="I20" s="12"/>
      <c r="J20" s="12"/>
      <c r="K20" s="12">
        <f>SUM(L20:N20)</f>
        <v>245.624426</v>
      </c>
      <c r="L20" s="12">
        <f t="shared" si="6"/>
        <v>67.206500000000005</v>
      </c>
      <c r="M20" s="12">
        <f t="shared" si="5"/>
        <v>178.41792599999999</v>
      </c>
      <c r="N20" s="12">
        <f t="shared" si="5"/>
        <v>0</v>
      </c>
      <c r="O20" s="8"/>
    </row>
    <row r="21" spans="1:15" s="4" customFormat="1" ht="26.4" x14ac:dyDescent="0.25">
      <c r="A21" s="6">
        <v>2</v>
      </c>
      <c r="B21" s="11" t="s">
        <v>28</v>
      </c>
      <c r="C21" s="12">
        <f t="shared" ref="C21" si="8">SUM(D21:F21)</f>
        <v>321.068826</v>
      </c>
      <c r="D21" s="12">
        <v>238.804</v>
      </c>
      <c r="E21" s="12">
        <v>82.264825999999999</v>
      </c>
      <c r="F21" s="12"/>
      <c r="G21" s="12">
        <f t="shared" ref="G21" si="9">SUM(H21:J21)</f>
        <v>199.96882600000001</v>
      </c>
      <c r="H21" s="12">
        <f>D21-121.1</f>
        <v>117.70400000000001</v>
      </c>
      <c r="I21" s="12">
        <v>82.264825999999999</v>
      </c>
      <c r="J21" s="12"/>
      <c r="K21" s="12">
        <f t="shared" ref="K21" si="10">SUM(L21:N21)</f>
        <v>121.1</v>
      </c>
      <c r="L21" s="12">
        <f t="shared" si="6"/>
        <v>121.1</v>
      </c>
      <c r="M21" s="12">
        <f t="shared" si="5"/>
        <v>0</v>
      </c>
      <c r="N21" s="12">
        <f t="shared" si="5"/>
        <v>0</v>
      </c>
      <c r="O21" s="8"/>
    </row>
  </sheetData>
  <mergeCells count="12">
    <mergeCell ref="L4:N4"/>
    <mergeCell ref="O4:O5"/>
    <mergeCell ref="A1:O1"/>
    <mergeCell ref="A2:O2"/>
    <mergeCell ref="F3:O3"/>
    <mergeCell ref="A4:A5"/>
    <mergeCell ref="B4:B5"/>
    <mergeCell ref="C4:C5"/>
    <mergeCell ref="D4:F4"/>
    <mergeCell ref="G4:G5"/>
    <mergeCell ref="H4:J4"/>
    <mergeCell ref="K4:K5"/>
  </mergeCells>
  <printOptions horizontalCentered="1"/>
  <pageMargins left="0.24" right="0.31496062992126" top="0.39" bottom="0.74803149606299202" header="0.31496062992126" footer="0.31496062992126"/>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44"/>
  <sheetViews>
    <sheetView view="pageBreakPreview" zoomScaleNormal="70" zoomScaleSheetLayoutView="100" workbookViewId="0">
      <pane xSplit="2" ySplit="7" topLeftCell="C8" activePane="bottomRight" state="frozen"/>
      <selection pane="topRight" activeCell="C1" sqref="C1"/>
      <selection pane="bottomLeft" activeCell="A9" sqref="A9"/>
      <selection pane="bottomRight" activeCell="C5" sqref="C5:F6"/>
    </sheetView>
  </sheetViews>
  <sheetFormatPr defaultColWidth="8.88671875" defaultRowHeight="15.6" x14ac:dyDescent="0.3"/>
  <cols>
    <col min="1" max="1" width="6" style="23" customWidth="1"/>
    <col min="2" max="2" width="43.109375" style="24" customWidth="1"/>
    <col min="3" max="3" width="8" style="26" customWidth="1"/>
    <col min="4" max="4" width="8.44140625" style="20" customWidth="1"/>
    <col min="5" max="5" width="8" style="20" customWidth="1"/>
    <col min="6" max="6" width="8.44140625" style="20" customWidth="1"/>
    <col min="7" max="7" width="8.5546875" style="26" customWidth="1"/>
    <col min="8" max="9" width="7.88671875" style="20" customWidth="1"/>
    <col min="10" max="10" width="6.6640625" style="20" customWidth="1"/>
    <col min="11" max="11" width="7.88671875" style="26" customWidth="1"/>
    <col min="12" max="12" width="9.5546875" style="20" customWidth="1"/>
    <col min="13" max="13" width="7.88671875" style="20" customWidth="1"/>
    <col min="14" max="14" width="8.44140625" style="20" customWidth="1"/>
    <col min="15" max="15" width="8" style="87" customWidth="1"/>
    <col min="16" max="16" width="10.33203125" style="88" customWidth="1"/>
    <col min="17" max="17" width="9.44140625" style="88" customWidth="1"/>
    <col min="18" max="18" width="9.6640625" style="88" customWidth="1"/>
    <col min="19" max="19" width="8.88671875" style="26" customWidth="1"/>
    <col min="20" max="20" width="10.44140625" style="20" customWidth="1"/>
    <col min="21" max="21" width="9.33203125" style="20" customWidth="1"/>
    <col min="22" max="22" width="10.109375" style="20" customWidth="1"/>
    <col min="23" max="16384" width="8.88671875" style="20"/>
  </cols>
  <sheetData>
    <row r="1" spans="1:22" x14ac:dyDescent="0.3">
      <c r="A1" s="111" t="s">
        <v>29</v>
      </c>
      <c r="B1" s="111"/>
      <c r="C1" s="111"/>
      <c r="D1" s="111"/>
      <c r="E1" s="111"/>
      <c r="F1" s="111"/>
      <c r="G1" s="111"/>
      <c r="H1" s="111"/>
      <c r="I1" s="111"/>
      <c r="J1" s="111"/>
      <c r="K1" s="111"/>
      <c r="L1" s="111"/>
      <c r="M1" s="111"/>
      <c r="N1" s="111"/>
      <c r="O1" s="111"/>
      <c r="P1" s="111"/>
      <c r="Q1" s="111"/>
      <c r="R1" s="111"/>
      <c r="S1" s="111"/>
      <c r="T1" s="35"/>
      <c r="U1" s="35"/>
      <c r="V1" s="35"/>
    </row>
    <row r="2" spans="1:22" ht="15.75" customHeight="1" x14ac:dyDescent="0.3">
      <c r="A2" s="112" t="s">
        <v>91</v>
      </c>
      <c r="B2" s="112"/>
      <c r="C2" s="112"/>
      <c r="D2" s="112"/>
      <c r="E2" s="112"/>
      <c r="F2" s="112"/>
      <c r="G2" s="112"/>
      <c r="H2" s="112"/>
      <c r="I2" s="112"/>
      <c r="J2" s="112"/>
      <c r="K2" s="112"/>
      <c r="L2" s="112"/>
      <c r="M2" s="112"/>
      <c r="N2" s="112"/>
      <c r="O2" s="112"/>
      <c r="P2" s="112"/>
      <c r="Q2" s="112"/>
      <c r="R2" s="112"/>
      <c r="S2" s="112"/>
      <c r="T2" s="93"/>
      <c r="U2" s="93"/>
      <c r="V2" s="93"/>
    </row>
    <row r="3" spans="1:22" ht="15.75" customHeight="1" x14ac:dyDescent="0.3">
      <c r="A3" s="113" t="s">
        <v>135</v>
      </c>
      <c r="B3" s="113"/>
      <c r="C3" s="113"/>
      <c r="D3" s="113"/>
      <c r="E3" s="113"/>
      <c r="F3" s="113"/>
      <c r="G3" s="113"/>
      <c r="H3" s="113"/>
      <c r="I3" s="113"/>
      <c r="J3" s="113"/>
      <c r="K3" s="113"/>
      <c r="L3" s="113"/>
      <c r="M3" s="113"/>
      <c r="N3" s="113"/>
      <c r="O3" s="113"/>
      <c r="P3" s="113"/>
      <c r="Q3" s="113"/>
      <c r="R3" s="113"/>
      <c r="S3" s="113"/>
      <c r="T3" s="94"/>
      <c r="U3" s="94"/>
      <c r="V3" s="94"/>
    </row>
    <row r="4" spans="1:22" x14ac:dyDescent="0.3">
      <c r="D4" s="28"/>
      <c r="H4" s="28"/>
      <c r="L4" s="28"/>
      <c r="O4" s="26"/>
      <c r="P4" s="27"/>
      <c r="Q4" s="20"/>
      <c r="R4" s="20"/>
      <c r="T4" s="27" t="s">
        <v>31</v>
      </c>
      <c r="U4" s="27"/>
    </row>
    <row r="5" spans="1:22" ht="19.5" customHeight="1" x14ac:dyDescent="0.3">
      <c r="A5" s="110" t="s">
        <v>3</v>
      </c>
      <c r="B5" s="110" t="s">
        <v>32</v>
      </c>
      <c r="C5" s="102" t="s">
        <v>127</v>
      </c>
      <c r="D5" s="103"/>
      <c r="E5" s="103"/>
      <c r="F5" s="104"/>
      <c r="G5" s="102" t="s">
        <v>123</v>
      </c>
      <c r="H5" s="103"/>
      <c r="I5" s="103"/>
      <c r="J5" s="104"/>
      <c r="K5" s="102" t="s">
        <v>8</v>
      </c>
      <c r="L5" s="103"/>
      <c r="M5" s="103"/>
      <c r="N5" s="104"/>
      <c r="O5" s="108" t="s">
        <v>34</v>
      </c>
      <c r="P5" s="108"/>
      <c r="Q5" s="108"/>
      <c r="R5" s="108"/>
      <c r="S5" s="108"/>
      <c r="T5" s="108"/>
      <c r="U5" s="108"/>
      <c r="V5" s="108"/>
    </row>
    <row r="6" spans="1:22" ht="35.25" customHeight="1" x14ac:dyDescent="0.3">
      <c r="A6" s="110"/>
      <c r="B6" s="110"/>
      <c r="C6" s="105"/>
      <c r="D6" s="106"/>
      <c r="E6" s="106"/>
      <c r="F6" s="107"/>
      <c r="G6" s="105"/>
      <c r="H6" s="106"/>
      <c r="I6" s="106"/>
      <c r="J6" s="107"/>
      <c r="K6" s="105"/>
      <c r="L6" s="106"/>
      <c r="M6" s="106"/>
      <c r="N6" s="107"/>
      <c r="O6" s="109" t="s">
        <v>35</v>
      </c>
      <c r="P6" s="109"/>
      <c r="Q6" s="109"/>
      <c r="R6" s="109"/>
      <c r="S6" s="109" t="s">
        <v>36</v>
      </c>
      <c r="T6" s="109"/>
      <c r="U6" s="109"/>
      <c r="V6" s="109"/>
    </row>
    <row r="7" spans="1:22" ht="65.25" customHeight="1" x14ac:dyDescent="0.3">
      <c r="A7" s="110"/>
      <c r="B7" s="110"/>
      <c r="C7" s="29" t="s">
        <v>37</v>
      </c>
      <c r="D7" s="86" t="s">
        <v>38</v>
      </c>
      <c r="E7" s="86" t="s">
        <v>39</v>
      </c>
      <c r="F7" s="86" t="s">
        <v>40</v>
      </c>
      <c r="G7" s="29" t="s">
        <v>37</v>
      </c>
      <c r="H7" s="86" t="s">
        <v>38</v>
      </c>
      <c r="I7" s="86" t="s">
        <v>39</v>
      </c>
      <c r="J7" s="86" t="s">
        <v>40</v>
      </c>
      <c r="K7" s="29" t="s">
        <v>37</v>
      </c>
      <c r="L7" s="86" t="s">
        <v>38</v>
      </c>
      <c r="M7" s="86" t="s">
        <v>39</v>
      </c>
      <c r="N7" s="86" t="s">
        <v>40</v>
      </c>
      <c r="O7" s="29" t="s">
        <v>37</v>
      </c>
      <c r="P7" s="86" t="s">
        <v>38</v>
      </c>
      <c r="Q7" s="86" t="s">
        <v>39</v>
      </c>
      <c r="R7" s="86" t="s">
        <v>40</v>
      </c>
      <c r="S7" s="29" t="s">
        <v>37</v>
      </c>
      <c r="T7" s="86" t="s">
        <v>38</v>
      </c>
      <c r="U7" s="86" t="s">
        <v>39</v>
      </c>
      <c r="V7" s="86" t="s">
        <v>41</v>
      </c>
    </row>
    <row r="8" spans="1:22" s="55" customFormat="1" x14ac:dyDescent="0.3">
      <c r="A8" s="52"/>
      <c r="B8" s="85" t="s">
        <v>13</v>
      </c>
      <c r="C8" s="54">
        <f>C9+C12+C15+C18+C21</f>
        <v>521.73299999999995</v>
      </c>
      <c r="D8" s="54">
        <f t="shared" ref="D8:V8" si="0">D9+D12+D15+D18+D21</f>
        <v>217.4</v>
      </c>
      <c r="E8" s="54">
        <f t="shared" si="0"/>
        <v>161.68299999999999</v>
      </c>
      <c r="F8" s="54">
        <f t="shared" si="0"/>
        <v>142.65</v>
      </c>
      <c r="G8" s="54">
        <f t="shared" si="0"/>
        <v>0</v>
      </c>
      <c r="H8" s="54">
        <f t="shared" si="0"/>
        <v>0</v>
      </c>
      <c r="I8" s="54">
        <f t="shared" si="0"/>
        <v>0</v>
      </c>
      <c r="J8" s="54">
        <f t="shared" si="0"/>
        <v>0</v>
      </c>
      <c r="K8" s="54">
        <f t="shared" si="0"/>
        <v>521.73299999999995</v>
      </c>
      <c r="L8" s="54">
        <f t="shared" si="0"/>
        <v>217.4</v>
      </c>
      <c r="M8" s="54">
        <f t="shared" si="0"/>
        <v>163.68299999999999</v>
      </c>
      <c r="N8" s="54">
        <f t="shared" si="0"/>
        <v>140.65</v>
      </c>
      <c r="O8" s="54">
        <f t="shared" si="0"/>
        <v>465.733</v>
      </c>
      <c r="P8" s="54">
        <f t="shared" si="0"/>
        <v>217.4</v>
      </c>
      <c r="Q8" s="54">
        <f t="shared" si="0"/>
        <v>122.68299999999999</v>
      </c>
      <c r="R8" s="54">
        <f t="shared" si="0"/>
        <v>125.65</v>
      </c>
      <c r="S8" s="54">
        <f t="shared" si="0"/>
        <v>56</v>
      </c>
      <c r="T8" s="54">
        <f t="shared" si="0"/>
        <v>0</v>
      </c>
      <c r="U8" s="54">
        <f t="shared" si="0"/>
        <v>41</v>
      </c>
      <c r="V8" s="54">
        <f t="shared" si="0"/>
        <v>15</v>
      </c>
    </row>
    <row r="9" spans="1:22" s="55" customFormat="1" ht="78" customHeight="1" x14ac:dyDescent="0.3">
      <c r="A9" s="52">
        <v>1</v>
      </c>
      <c r="B9" s="53" t="s">
        <v>65</v>
      </c>
      <c r="C9" s="54">
        <f>C10</f>
        <v>60.433</v>
      </c>
      <c r="D9" s="54">
        <f t="shared" ref="D9:V10" si="1">D10</f>
        <v>0</v>
      </c>
      <c r="E9" s="54">
        <f t="shared" si="1"/>
        <v>2.6829999999999998</v>
      </c>
      <c r="F9" s="54">
        <f t="shared" si="1"/>
        <v>57.75</v>
      </c>
      <c r="G9" s="54">
        <f t="shared" si="1"/>
        <v>0</v>
      </c>
      <c r="H9" s="54">
        <f t="shared" si="1"/>
        <v>0</v>
      </c>
      <c r="I9" s="54">
        <f t="shared" si="1"/>
        <v>0</v>
      </c>
      <c r="J9" s="54">
        <f t="shared" si="1"/>
        <v>0</v>
      </c>
      <c r="K9" s="54">
        <f t="shared" si="1"/>
        <v>60.433</v>
      </c>
      <c r="L9" s="54">
        <f t="shared" si="1"/>
        <v>0</v>
      </c>
      <c r="M9" s="54">
        <f t="shared" si="1"/>
        <v>2.6829999999999998</v>
      </c>
      <c r="N9" s="54">
        <f t="shared" si="1"/>
        <v>57.75</v>
      </c>
      <c r="O9" s="54">
        <f t="shared" si="1"/>
        <v>60.433</v>
      </c>
      <c r="P9" s="54">
        <f t="shared" si="1"/>
        <v>0</v>
      </c>
      <c r="Q9" s="54">
        <f t="shared" si="1"/>
        <v>2.6829999999999998</v>
      </c>
      <c r="R9" s="54">
        <f t="shared" si="1"/>
        <v>57.75</v>
      </c>
      <c r="S9" s="54">
        <f t="shared" si="1"/>
        <v>0</v>
      </c>
      <c r="T9" s="54">
        <f t="shared" si="1"/>
        <v>0</v>
      </c>
      <c r="U9" s="54">
        <f t="shared" si="1"/>
        <v>0</v>
      </c>
      <c r="V9" s="54">
        <f t="shared" si="1"/>
        <v>0</v>
      </c>
    </row>
    <row r="10" spans="1:22" s="59" customFormat="1" ht="81.75" customHeight="1" x14ac:dyDescent="0.3">
      <c r="A10" s="56" t="s">
        <v>66</v>
      </c>
      <c r="B10" s="57" t="s">
        <v>67</v>
      </c>
      <c r="C10" s="54">
        <f>C11</f>
        <v>60.433</v>
      </c>
      <c r="D10" s="54">
        <f t="shared" si="1"/>
        <v>0</v>
      </c>
      <c r="E10" s="54">
        <f t="shared" si="1"/>
        <v>2.6829999999999998</v>
      </c>
      <c r="F10" s="54">
        <f t="shared" si="1"/>
        <v>57.75</v>
      </c>
      <c r="G10" s="54">
        <f t="shared" si="1"/>
        <v>0</v>
      </c>
      <c r="H10" s="54">
        <f t="shared" si="1"/>
        <v>0</v>
      </c>
      <c r="I10" s="54">
        <f t="shared" si="1"/>
        <v>0</v>
      </c>
      <c r="J10" s="54">
        <f t="shared" si="1"/>
        <v>0</v>
      </c>
      <c r="K10" s="54">
        <f t="shared" si="1"/>
        <v>60.433</v>
      </c>
      <c r="L10" s="54">
        <f t="shared" si="1"/>
        <v>0</v>
      </c>
      <c r="M10" s="54">
        <f t="shared" si="1"/>
        <v>2.6829999999999998</v>
      </c>
      <c r="N10" s="54">
        <f t="shared" si="1"/>
        <v>57.75</v>
      </c>
      <c r="O10" s="54">
        <f t="shared" si="1"/>
        <v>60.433</v>
      </c>
      <c r="P10" s="54">
        <f t="shared" si="1"/>
        <v>0</v>
      </c>
      <c r="Q10" s="54">
        <f t="shared" si="1"/>
        <v>2.6829999999999998</v>
      </c>
      <c r="R10" s="54">
        <f t="shared" si="1"/>
        <v>57.75</v>
      </c>
      <c r="S10" s="54">
        <f t="shared" si="1"/>
        <v>0</v>
      </c>
      <c r="T10" s="54">
        <f t="shared" si="1"/>
        <v>0</v>
      </c>
      <c r="U10" s="54">
        <f t="shared" si="1"/>
        <v>0</v>
      </c>
      <c r="V10" s="54">
        <f t="shared" si="1"/>
        <v>0</v>
      </c>
    </row>
    <row r="11" spans="1:22" s="92" customFormat="1" x14ac:dyDescent="0.3">
      <c r="A11" s="60" t="s">
        <v>43</v>
      </c>
      <c r="B11" s="61" t="s">
        <v>63</v>
      </c>
      <c r="C11" s="54">
        <f t="shared" ref="C11:C25" si="2">D11+E11+F11</f>
        <v>60.433</v>
      </c>
      <c r="D11" s="38">
        <v>0</v>
      </c>
      <c r="E11" s="38">
        <v>2.6829999999999998</v>
      </c>
      <c r="F11" s="38">
        <v>57.75</v>
      </c>
      <c r="G11" s="54">
        <f t="shared" ref="G11:G25" si="3">H11+I11+J11</f>
        <v>0</v>
      </c>
      <c r="H11" s="38">
        <v>0</v>
      </c>
      <c r="I11" s="38"/>
      <c r="J11" s="38"/>
      <c r="K11" s="54">
        <f t="shared" ref="K11:K25" si="4">L11+M11+N11</f>
        <v>60.433</v>
      </c>
      <c r="L11" s="54">
        <f t="shared" ref="L11:L25" si="5">P11+T11</f>
        <v>0</v>
      </c>
      <c r="M11" s="54">
        <f t="shared" ref="M11:M25" si="6">Q11+U11</f>
        <v>2.6829999999999998</v>
      </c>
      <c r="N11" s="54">
        <f t="shared" ref="N11:N25" si="7">R11+V11</f>
        <v>57.75</v>
      </c>
      <c r="O11" s="54">
        <f t="shared" ref="O11:O25" si="8">P11+Q11+R11</f>
        <v>60.433</v>
      </c>
      <c r="P11" s="38">
        <v>0</v>
      </c>
      <c r="Q11" s="38">
        <v>2.6829999999999998</v>
      </c>
      <c r="R11" s="38">
        <v>57.75</v>
      </c>
      <c r="S11" s="54">
        <f t="shared" ref="S11:S25" si="9">T11+U11+V11</f>
        <v>0</v>
      </c>
      <c r="T11" s="38">
        <v>0</v>
      </c>
      <c r="U11" s="38"/>
      <c r="V11" s="38"/>
    </row>
    <row r="12" spans="1:22" s="39" customFormat="1" ht="62.25" customHeight="1" x14ac:dyDescent="0.3">
      <c r="A12" s="62">
        <v>2</v>
      </c>
      <c r="B12" s="63" t="s">
        <v>68</v>
      </c>
      <c r="C12" s="54">
        <f>C13</f>
        <v>58</v>
      </c>
      <c r="D12" s="54">
        <f t="shared" ref="D12:V12" si="10">D13</f>
        <v>0</v>
      </c>
      <c r="E12" s="54">
        <f t="shared" si="10"/>
        <v>58</v>
      </c>
      <c r="F12" s="54">
        <f t="shared" si="10"/>
        <v>0</v>
      </c>
      <c r="G12" s="54">
        <f t="shared" si="10"/>
        <v>0</v>
      </c>
      <c r="H12" s="54">
        <f t="shared" si="10"/>
        <v>0</v>
      </c>
      <c r="I12" s="54">
        <f t="shared" si="10"/>
        <v>0</v>
      </c>
      <c r="J12" s="54">
        <f t="shared" si="10"/>
        <v>0</v>
      </c>
      <c r="K12" s="54">
        <f t="shared" si="10"/>
        <v>58</v>
      </c>
      <c r="L12" s="54">
        <f t="shared" si="10"/>
        <v>0</v>
      </c>
      <c r="M12" s="54">
        <f t="shared" si="10"/>
        <v>58</v>
      </c>
      <c r="N12" s="54">
        <f t="shared" si="10"/>
        <v>0</v>
      </c>
      <c r="O12" s="54">
        <f t="shared" si="10"/>
        <v>58</v>
      </c>
      <c r="P12" s="54">
        <f t="shared" si="10"/>
        <v>0</v>
      </c>
      <c r="Q12" s="54">
        <f t="shared" si="10"/>
        <v>58</v>
      </c>
      <c r="R12" s="54">
        <f t="shared" si="10"/>
        <v>0</v>
      </c>
      <c r="S12" s="54">
        <f t="shared" si="10"/>
        <v>0</v>
      </c>
      <c r="T12" s="54">
        <f t="shared" si="10"/>
        <v>0</v>
      </c>
      <c r="U12" s="54">
        <f t="shared" si="10"/>
        <v>0</v>
      </c>
      <c r="V12" s="54">
        <f t="shared" si="10"/>
        <v>0</v>
      </c>
    </row>
    <row r="13" spans="1:22" s="59" customFormat="1" ht="43.5" customHeight="1" x14ac:dyDescent="0.3">
      <c r="A13" s="64" t="s">
        <v>48</v>
      </c>
      <c r="B13" s="66" t="s">
        <v>70</v>
      </c>
      <c r="C13" s="54">
        <f t="shared" si="2"/>
        <v>58</v>
      </c>
      <c r="D13" s="42">
        <f>D14</f>
        <v>0</v>
      </c>
      <c r="E13" s="42">
        <f t="shared" ref="E13:V13" si="11">E14</f>
        <v>58</v>
      </c>
      <c r="F13" s="42">
        <f t="shared" si="11"/>
        <v>0</v>
      </c>
      <c r="G13" s="42">
        <f t="shared" si="11"/>
        <v>0</v>
      </c>
      <c r="H13" s="42">
        <f t="shared" si="11"/>
        <v>0</v>
      </c>
      <c r="I13" s="42">
        <f t="shared" si="11"/>
        <v>0</v>
      </c>
      <c r="J13" s="42">
        <f t="shared" si="11"/>
        <v>0</v>
      </c>
      <c r="K13" s="42">
        <f t="shared" si="11"/>
        <v>58</v>
      </c>
      <c r="L13" s="42">
        <f t="shared" si="11"/>
        <v>0</v>
      </c>
      <c r="M13" s="42">
        <f t="shared" si="11"/>
        <v>58</v>
      </c>
      <c r="N13" s="42">
        <f t="shared" si="11"/>
        <v>0</v>
      </c>
      <c r="O13" s="42">
        <f t="shared" si="11"/>
        <v>58</v>
      </c>
      <c r="P13" s="42">
        <f t="shared" si="11"/>
        <v>0</v>
      </c>
      <c r="Q13" s="42">
        <f t="shared" si="11"/>
        <v>58</v>
      </c>
      <c r="R13" s="42">
        <f t="shared" si="11"/>
        <v>0</v>
      </c>
      <c r="S13" s="42">
        <f t="shared" si="11"/>
        <v>0</v>
      </c>
      <c r="T13" s="42">
        <f t="shared" si="11"/>
        <v>0</v>
      </c>
      <c r="U13" s="42">
        <f t="shared" si="11"/>
        <v>0</v>
      </c>
      <c r="V13" s="42">
        <f t="shared" si="11"/>
        <v>0</v>
      </c>
    </row>
    <row r="14" spans="1:22" s="91" customFormat="1" ht="21" customHeight="1" x14ac:dyDescent="0.3">
      <c r="A14" s="60" t="s">
        <v>43</v>
      </c>
      <c r="B14" s="67" t="s">
        <v>132</v>
      </c>
      <c r="C14" s="54">
        <f t="shared" si="2"/>
        <v>58</v>
      </c>
      <c r="D14" s="38">
        <v>0</v>
      </c>
      <c r="E14" s="38">
        <f>58</f>
        <v>58</v>
      </c>
      <c r="F14" s="38">
        <v>0</v>
      </c>
      <c r="G14" s="54">
        <f t="shared" si="3"/>
        <v>0</v>
      </c>
      <c r="H14" s="38"/>
      <c r="I14" s="38"/>
      <c r="J14" s="38"/>
      <c r="K14" s="54">
        <f t="shared" si="4"/>
        <v>58</v>
      </c>
      <c r="L14" s="54">
        <f t="shared" si="5"/>
        <v>0</v>
      </c>
      <c r="M14" s="54">
        <f t="shared" si="6"/>
        <v>58</v>
      </c>
      <c r="N14" s="54">
        <f t="shared" si="7"/>
        <v>0</v>
      </c>
      <c r="O14" s="54">
        <f t="shared" si="8"/>
        <v>58</v>
      </c>
      <c r="P14" s="38">
        <v>0</v>
      </c>
      <c r="Q14" s="38">
        <v>58</v>
      </c>
      <c r="R14" s="38">
        <v>0</v>
      </c>
      <c r="S14" s="54">
        <f t="shared" si="9"/>
        <v>0</v>
      </c>
      <c r="T14" s="38">
        <v>0</v>
      </c>
      <c r="U14" s="38"/>
      <c r="V14" s="38">
        <v>0</v>
      </c>
    </row>
    <row r="15" spans="1:22" s="55" customFormat="1" ht="66.75" customHeight="1" x14ac:dyDescent="0.3">
      <c r="A15" s="62">
        <v>3</v>
      </c>
      <c r="B15" s="63" t="s">
        <v>76</v>
      </c>
      <c r="C15" s="54">
        <f>C16</f>
        <v>225</v>
      </c>
      <c r="D15" s="54">
        <f t="shared" ref="D15:V16" si="12">D16</f>
        <v>154.4</v>
      </c>
      <c r="E15" s="54">
        <f t="shared" si="12"/>
        <v>24.2</v>
      </c>
      <c r="F15" s="54">
        <f t="shared" si="12"/>
        <v>46.4</v>
      </c>
      <c r="G15" s="54">
        <f t="shared" si="12"/>
        <v>0</v>
      </c>
      <c r="H15" s="54">
        <f t="shared" si="12"/>
        <v>0</v>
      </c>
      <c r="I15" s="54">
        <f t="shared" si="12"/>
        <v>0</v>
      </c>
      <c r="J15" s="54">
        <f t="shared" si="12"/>
        <v>0</v>
      </c>
      <c r="K15" s="54">
        <f t="shared" si="12"/>
        <v>225</v>
      </c>
      <c r="L15" s="54">
        <f t="shared" si="12"/>
        <v>154.4</v>
      </c>
      <c r="M15" s="54">
        <f t="shared" si="12"/>
        <v>24.2</v>
      </c>
      <c r="N15" s="54">
        <f t="shared" si="12"/>
        <v>46.4</v>
      </c>
      <c r="O15" s="54">
        <f t="shared" si="12"/>
        <v>225</v>
      </c>
      <c r="P15" s="54">
        <f t="shared" si="12"/>
        <v>154.4</v>
      </c>
      <c r="Q15" s="54">
        <f t="shared" si="12"/>
        <v>24.2</v>
      </c>
      <c r="R15" s="54">
        <f t="shared" si="12"/>
        <v>46.4</v>
      </c>
      <c r="S15" s="54">
        <f t="shared" si="12"/>
        <v>0</v>
      </c>
      <c r="T15" s="54">
        <f t="shared" si="12"/>
        <v>0</v>
      </c>
      <c r="U15" s="54">
        <f t="shared" si="12"/>
        <v>0</v>
      </c>
      <c r="V15" s="54">
        <f t="shared" si="12"/>
        <v>0</v>
      </c>
    </row>
    <row r="16" spans="1:22" s="59" customFormat="1" ht="47.25" customHeight="1" x14ac:dyDescent="0.3">
      <c r="A16" s="64" t="s">
        <v>72</v>
      </c>
      <c r="B16" s="69" t="s">
        <v>78</v>
      </c>
      <c r="C16" s="54">
        <f>C17</f>
        <v>225</v>
      </c>
      <c r="D16" s="42">
        <f>D17</f>
        <v>154.4</v>
      </c>
      <c r="E16" s="42">
        <f t="shared" si="12"/>
        <v>24.2</v>
      </c>
      <c r="F16" s="42">
        <f t="shared" si="12"/>
        <v>46.4</v>
      </c>
      <c r="G16" s="42">
        <f t="shared" si="12"/>
        <v>0</v>
      </c>
      <c r="H16" s="42">
        <f t="shared" si="12"/>
        <v>0</v>
      </c>
      <c r="I16" s="42">
        <f t="shared" si="12"/>
        <v>0</v>
      </c>
      <c r="J16" s="42">
        <f t="shared" si="12"/>
        <v>0</v>
      </c>
      <c r="K16" s="42">
        <f t="shared" si="12"/>
        <v>225</v>
      </c>
      <c r="L16" s="42">
        <f t="shared" si="12"/>
        <v>154.4</v>
      </c>
      <c r="M16" s="42">
        <f t="shared" si="12"/>
        <v>24.2</v>
      </c>
      <c r="N16" s="42">
        <f t="shared" si="12"/>
        <v>46.4</v>
      </c>
      <c r="O16" s="42">
        <f t="shared" si="12"/>
        <v>225</v>
      </c>
      <c r="P16" s="42">
        <f t="shared" si="12"/>
        <v>154.4</v>
      </c>
      <c r="Q16" s="42">
        <f t="shared" si="12"/>
        <v>24.2</v>
      </c>
      <c r="R16" s="42">
        <f t="shared" si="12"/>
        <v>46.4</v>
      </c>
      <c r="S16" s="42">
        <f t="shared" si="12"/>
        <v>0</v>
      </c>
      <c r="T16" s="42">
        <f t="shared" si="12"/>
        <v>0</v>
      </c>
      <c r="U16" s="42">
        <f t="shared" si="12"/>
        <v>0</v>
      </c>
      <c r="V16" s="42">
        <f t="shared" si="12"/>
        <v>0</v>
      </c>
    </row>
    <row r="17" spans="1:22" s="91" customFormat="1" x14ac:dyDescent="0.3">
      <c r="A17" s="71" t="s">
        <v>43</v>
      </c>
      <c r="B17" s="67" t="s">
        <v>132</v>
      </c>
      <c r="C17" s="54">
        <f t="shared" si="2"/>
        <v>225</v>
      </c>
      <c r="D17" s="38">
        <v>154.4</v>
      </c>
      <c r="E17" s="38">
        <v>24.2</v>
      </c>
      <c r="F17" s="38">
        <v>46.4</v>
      </c>
      <c r="G17" s="54">
        <f t="shared" si="3"/>
        <v>0</v>
      </c>
      <c r="H17" s="38"/>
      <c r="I17" s="38"/>
      <c r="J17" s="38"/>
      <c r="K17" s="54">
        <f t="shared" si="4"/>
        <v>225</v>
      </c>
      <c r="L17" s="54">
        <f t="shared" si="5"/>
        <v>154.4</v>
      </c>
      <c r="M17" s="54">
        <f t="shared" si="6"/>
        <v>24.2</v>
      </c>
      <c r="N17" s="54">
        <f t="shared" si="7"/>
        <v>46.4</v>
      </c>
      <c r="O17" s="54">
        <f t="shared" si="8"/>
        <v>225</v>
      </c>
      <c r="P17" s="38">
        <v>154.4</v>
      </c>
      <c r="Q17" s="38">
        <v>24.2</v>
      </c>
      <c r="R17" s="38">
        <v>46.4</v>
      </c>
      <c r="S17" s="54">
        <f t="shared" si="9"/>
        <v>0</v>
      </c>
      <c r="T17" s="38"/>
      <c r="U17" s="38"/>
      <c r="V17" s="38"/>
    </row>
    <row r="18" spans="1:22" s="55" customFormat="1" ht="39.75" customHeight="1" x14ac:dyDescent="0.3">
      <c r="A18" s="62">
        <v>4</v>
      </c>
      <c r="B18" s="63" t="s">
        <v>79</v>
      </c>
      <c r="C18" s="54">
        <f>C19</f>
        <v>35.5</v>
      </c>
      <c r="D18" s="54">
        <f t="shared" ref="D18:L18" si="13">D19</f>
        <v>27</v>
      </c>
      <c r="E18" s="54">
        <f t="shared" si="13"/>
        <v>0</v>
      </c>
      <c r="F18" s="54">
        <f t="shared" si="13"/>
        <v>8.5</v>
      </c>
      <c r="G18" s="54">
        <f t="shared" si="13"/>
        <v>0</v>
      </c>
      <c r="H18" s="54">
        <f t="shared" si="13"/>
        <v>0</v>
      </c>
      <c r="I18" s="54">
        <f t="shared" si="13"/>
        <v>0</v>
      </c>
      <c r="J18" s="54">
        <f t="shared" si="13"/>
        <v>0</v>
      </c>
      <c r="K18" s="54">
        <f t="shared" si="13"/>
        <v>35.5</v>
      </c>
      <c r="L18" s="54">
        <f t="shared" si="13"/>
        <v>27</v>
      </c>
      <c r="M18" s="54">
        <f>M19</f>
        <v>0</v>
      </c>
      <c r="N18" s="54">
        <f t="shared" ref="N18" si="14">N19</f>
        <v>8.5</v>
      </c>
      <c r="O18" s="54">
        <f t="shared" ref="O18" si="15">O19</f>
        <v>35.5</v>
      </c>
      <c r="P18" s="54">
        <f t="shared" ref="P18" si="16">P19</f>
        <v>27</v>
      </c>
      <c r="Q18" s="54">
        <f t="shared" ref="Q18" si="17">Q19</f>
        <v>0</v>
      </c>
      <c r="R18" s="54">
        <f t="shared" ref="R18" si="18">R19</f>
        <v>8.5</v>
      </c>
      <c r="S18" s="54">
        <f t="shared" ref="S18" si="19">S19</f>
        <v>0</v>
      </c>
      <c r="T18" s="54">
        <f t="shared" ref="T18" si="20">T19</f>
        <v>0</v>
      </c>
      <c r="U18" s="54">
        <f t="shared" ref="U18" si="21">U19</f>
        <v>0</v>
      </c>
      <c r="V18" s="54">
        <f t="shared" ref="V18" si="22">V19</f>
        <v>0</v>
      </c>
    </row>
    <row r="19" spans="1:22" s="59" customFormat="1" ht="40.5" customHeight="1" x14ac:dyDescent="0.3">
      <c r="A19" s="64" t="s">
        <v>77</v>
      </c>
      <c r="B19" s="69" t="s">
        <v>81</v>
      </c>
      <c r="C19" s="54">
        <f>C20</f>
        <v>35.5</v>
      </c>
      <c r="D19" s="54">
        <f t="shared" ref="D19:V19" si="23">D20</f>
        <v>27</v>
      </c>
      <c r="E19" s="54">
        <f t="shared" ref="E19" si="24">E20</f>
        <v>0</v>
      </c>
      <c r="F19" s="54">
        <f t="shared" si="23"/>
        <v>8.5</v>
      </c>
      <c r="G19" s="54">
        <f t="shared" si="23"/>
        <v>0</v>
      </c>
      <c r="H19" s="54">
        <f t="shared" si="23"/>
        <v>0</v>
      </c>
      <c r="I19" s="54">
        <f t="shared" si="23"/>
        <v>0</v>
      </c>
      <c r="J19" s="54">
        <f t="shared" si="23"/>
        <v>0</v>
      </c>
      <c r="K19" s="54">
        <f t="shared" si="23"/>
        <v>35.5</v>
      </c>
      <c r="L19" s="54">
        <f t="shared" si="23"/>
        <v>27</v>
      </c>
      <c r="M19" s="54">
        <f t="shared" si="23"/>
        <v>0</v>
      </c>
      <c r="N19" s="54">
        <f t="shared" si="23"/>
        <v>8.5</v>
      </c>
      <c r="O19" s="54">
        <f t="shared" si="23"/>
        <v>35.5</v>
      </c>
      <c r="P19" s="54">
        <f t="shared" si="23"/>
        <v>27</v>
      </c>
      <c r="Q19" s="54">
        <f t="shared" si="23"/>
        <v>0</v>
      </c>
      <c r="R19" s="54">
        <f t="shared" si="23"/>
        <v>8.5</v>
      </c>
      <c r="S19" s="54">
        <f t="shared" si="23"/>
        <v>0</v>
      </c>
      <c r="T19" s="54">
        <f t="shared" si="23"/>
        <v>0</v>
      </c>
      <c r="U19" s="54">
        <f t="shared" si="23"/>
        <v>0</v>
      </c>
      <c r="V19" s="54">
        <f t="shared" si="23"/>
        <v>0</v>
      </c>
    </row>
    <row r="20" spans="1:22" s="91" customFormat="1" x14ac:dyDescent="0.3">
      <c r="A20" s="71" t="s">
        <v>43</v>
      </c>
      <c r="B20" s="37" t="s">
        <v>130</v>
      </c>
      <c r="C20" s="54">
        <f t="shared" si="2"/>
        <v>35.5</v>
      </c>
      <c r="D20" s="38">
        <v>27</v>
      </c>
      <c r="E20" s="38">
        <v>0</v>
      </c>
      <c r="F20" s="38">
        <v>8.5</v>
      </c>
      <c r="G20" s="54">
        <f t="shared" si="3"/>
        <v>0</v>
      </c>
      <c r="H20" s="38"/>
      <c r="I20" s="38"/>
      <c r="J20" s="38"/>
      <c r="K20" s="54">
        <f t="shared" si="4"/>
        <v>35.5</v>
      </c>
      <c r="L20" s="54">
        <f t="shared" si="5"/>
        <v>27</v>
      </c>
      <c r="M20" s="54">
        <f t="shared" si="6"/>
        <v>0</v>
      </c>
      <c r="N20" s="54">
        <f t="shared" si="7"/>
        <v>8.5</v>
      </c>
      <c r="O20" s="54">
        <f t="shared" si="8"/>
        <v>35.5</v>
      </c>
      <c r="P20" s="38">
        <v>27</v>
      </c>
      <c r="Q20" s="38">
        <v>0</v>
      </c>
      <c r="R20" s="38">
        <v>8.5</v>
      </c>
      <c r="S20" s="54">
        <f t="shared" si="9"/>
        <v>0</v>
      </c>
      <c r="T20" s="38">
        <v>0</v>
      </c>
      <c r="U20" s="38">
        <v>0</v>
      </c>
      <c r="V20" s="38">
        <v>0</v>
      </c>
    </row>
    <row r="21" spans="1:22" s="55" customFormat="1" ht="93.6" x14ac:dyDescent="0.3">
      <c r="A21" s="62">
        <v>5</v>
      </c>
      <c r="B21" s="63" t="s">
        <v>82</v>
      </c>
      <c r="C21" s="54">
        <f>C22+C24</f>
        <v>142.80000000000001</v>
      </c>
      <c r="D21" s="54">
        <f t="shared" ref="D21:V21" si="25">D22+D24</f>
        <v>36</v>
      </c>
      <c r="E21" s="54">
        <f t="shared" si="25"/>
        <v>76.8</v>
      </c>
      <c r="F21" s="54">
        <f t="shared" si="25"/>
        <v>30</v>
      </c>
      <c r="G21" s="54">
        <f t="shared" si="25"/>
        <v>0</v>
      </c>
      <c r="H21" s="54">
        <f t="shared" si="25"/>
        <v>0</v>
      </c>
      <c r="I21" s="54">
        <f t="shared" si="25"/>
        <v>0</v>
      </c>
      <c r="J21" s="54">
        <f t="shared" si="25"/>
        <v>0</v>
      </c>
      <c r="K21" s="54">
        <f t="shared" si="25"/>
        <v>142.80000000000001</v>
      </c>
      <c r="L21" s="54">
        <f t="shared" si="25"/>
        <v>36</v>
      </c>
      <c r="M21" s="54">
        <f t="shared" si="25"/>
        <v>78.8</v>
      </c>
      <c r="N21" s="54">
        <f t="shared" si="25"/>
        <v>28</v>
      </c>
      <c r="O21" s="54">
        <f t="shared" si="25"/>
        <v>86.8</v>
      </c>
      <c r="P21" s="54">
        <f t="shared" si="25"/>
        <v>36</v>
      </c>
      <c r="Q21" s="54">
        <f t="shared" si="25"/>
        <v>37.799999999999997</v>
      </c>
      <c r="R21" s="54">
        <f t="shared" si="25"/>
        <v>13</v>
      </c>
      <c r="S21" s="54">
        <f t="shared" si="25"/>
        <v>56</v>
      </c>
      <c r="T21" s="54">
        <f t="shared" si="25"/>
        <v>0</v>
      </c>
      <c r="U21" s="54">
        <f t="shared" si="25"/>
        <v>41</v>
      </c>
      <c r="V21" s="54">
        <f t="shared" si="25"/>
        <v>15</v>
      </c>
    </row>
    <row r="22" spans="1:22" s="59" customFormat="1" ht="48.6" x14ac:dyDescent="0.3">
      <c r="A22" s="64" t="s">
        <v>80</v>
      </c>
      <c r="B22" s="69" t="s">
        <v>84</v>
      </c>
      <c r="C22" s="54">
        <f>C23</f>
        <v>140.80000000000001</v>
      </c>
      <c r="D22" s="54">
        <f t="shared" ref="D22:V22" si="26">D23</f>
        <v>36</v>
      </c>
      <c r="E22" s="54">
        <f t="shared" si="26"/>
        <v>76.8</v>
      </c>
      <c r="F22" s="54">
        <f t="shared" si="26"/>
        <v>28</v>
      </c>
      <c r="G22" s="54">
        <f t="shared" si="26"/>
        <v>0</v>
      </c>
      <c r="H22" s="54">
        <f t="shared" si="26"/>
        <v>0</v>
      </c>
      <c r="I22" s="54">
        <f t="shared" si="26"/>
        <v>0</v>
      </c>
      <c r="J22" s="54">
        <f t="shared" si="26"/>
        <v>0</v>
      </c>
      <c r="K22" s="54">
        <f t="shared" si="26"/>
        <v>140.80000000000001</v>
      </c>
      <c r="L22" s="54">
        <f t="shared" si="26"/>
        <v>36</v>
      </c>
      <c r="M22" s="54">
        <f t="shared" si="26"/>
        <v>76.8</v>
      </c>
      <c r="N22" s="54">
        <f t="shared" si="26"/>
        <v>28</v>
      </c>
      <c r="O22" s="54">
        <f t="shared" si="26"/>
        <v>86.8</v>
      </c>
      <c r="P22" s="54">
        <f t="shared" si="26"/>
        <v>36</v>
      </c>
      <c r="Q22" s="54">
        <f t="shared" si="26"/>
        <v>37.799999999999997</v>
      </c>
      <c r="R22" s="54">
        <f t="shared" si="26"/>
        <v>13</v>
      </c>
      <c r="S22" s="54">
        <f t="shared" si="26"/>
        <v>54</v>
      </c>
      <c r="T22" s="54">
        <f t="shared" si="26"/>
        <v>0</v>
      </c>
      <c r="U22" s="54">
        <f t="shared" si="26"/>
        <v>39</v>
      </c>
      <c r="V22" s="54">
        <f t="shared" si="26"/>
        <v>15</v>
      </c>
    </row>
    <row r="23" spans="1:22" s="92" customFormat="1" x14ac:dyDescent="0.3">
      <c r="A23" s="71" t="s">
        <v>43</v>
      </c>
      <c r="B23" s="61" t="s">
        <v>63</v>
      </c>
      <c r="C23" s="54">
        <f t="shared" si="2"/>
        <v>140.80000000000001</v>
      </c>
      <c r="D23" s="38">
        <v>36</v>
      </c>
      <c r="E23" s="38">
        <f>37.8+39</f>
        <v>76.8</v>
      </c>
      <c r="F23" s="38">
        <f>13+15</f>
        <v>28</v>
      </c>
      <c r="G23" s="54">
        <f t="shared" si="3"/>
        <v>0</v>
      </c>
      <c r="H23" s="38"/>
      <c r="I23" s="38"/>
      <c r="J23" s="38"/>
      <c r="K23" s="54">
        <f t="shared" si="4"/>
        <v>140.80000000000001</v>
      </c>
      <c r="L23" s="54">
        <f t="shared" si="5"/>
        <v>36</v>
      </c>
      <c r="M23" s="54">
        <f t="shared" si="6"/>
        <v>76.8</v>
      </c>
      <c r="N23" s="54">
        <f t="shared" si="7"/>
        <v>28</v>
      </c>
      <c r="O23" s="54">
        <f t="shared" si="8"/>
        <v>86.8</v>
      </c>
      <c r="P23" s="38">
        <v>36</v>
      </c>
      <c r="Q23" s="38">
        <v>37.799999999999997</v>
      </c>
      <c r="R23" s="38">
        <v>13</v>
      </c>
      <c r="S23" s="54">
        <f t="shared" si="9"/>
        <v>54</v>
      </c>
      <c r="T23" s="38">
        <v>0</v>
      </c>
      <c r="U23" s="38">
        <v>39</v>
      </c>
      <c r="V23" s="38">
        <v>15</v>
      </c>
    </row>
    <row r="24" spans="1:22" s="59" customFormat="1" ht="48.6" x14ac:dyDescent="0.3">
      <c r="A24" s="64" t="s">
        <v>129</v>
      </c>
      <c r="B24" s="69" t="s">
        <v>86</v>
      </c>
      <c r="C24" s="54">
        <f>C25</f>
        <v>2</v>
      </c>
      <c r="D24" s="54">
        <f t="shared" ref="D24:V24" si="27">D25</f>
        <v>0</v>
      </c>
      <c r="E24" s="54">
        <f t="shared" si="27"/>
        <v>0</v>
      </c>
      <c r="F24" s="54">
        <f t="shared" si="27"/>
        <v>2</v>
      </c>
      <c r="G24" s="54">
        <f t="shared" si="27"/>
        <v>0</v>
      </c>
      <c r="H24" s="54">
        <f t="shared" si="27"/>
        <v>0</v>
      </c>
      <c r="I24" s="54">
        <f t="shared" si="27"/>
        <v>0</v>
      </c>
      <c r="J24" s="54">
        <f t="shared" si="27"/>
        <v>0</v>
      </c>
      <c r="K24" s="54">
        <f t="shared" si="27"/>
        <v>2</v>
      </c>
      <c r="L24" s="54">
        <f t="shared" si="27"/>
        <v>0</v>
      </c>
      <c r="M24" s="54">
        <f t="shared" si="27"/>
        <v>2</v>
      </c>
      <c r="N24" s="54">
        <f t="shared" si="27"/>
        <v>0</v>
      </c>
      <c r="O24" s="54">
        <f t="shared" si="27"/>
        <v>0</v>
      </c>
      <c r="P24" s="54">
        <f t="shared" si="27"/>
        <v>0</v>
      </c>
      <c r="Q24" s="54">
        <f t="shared" si="27"/>
        <v>0</v>
      </c>
      <c r="R24" s="54">
        <f t="shared" si="27"/>
        <v>0</v>
      </c>
      <c r="S24" s="54">
        <f t="shared" si="27"/>
        <v>2</v>
      </c>
      <c r="T24" s="54">
        <f t="shared" si="27"/>
        <v>0</v>
      </c>
      <c r="U24" s="54">
        <f t="shared" si="27"/>
        <v>2</v>
      </c>
      <c r="V24" s="54">
        <f t="shared" si="27"/>
        <v>0</v>
      </c>
    </row>
    <row r="25" spans="1:22" s="39" customFormat="1" x14ac:dyDescent="0.3">
      <c r="A25" s="71" t="s">
        <v>43</v>
      </c>
      <c r="B25" s="61" t="s">
        <v>63</v>
      </c>
      <c r="C25" s="54">
        <f t="shared" si="2"/>
        <v>2</v>
      </c>
      <c r="D25" s="38">
        <v>0</v>
      </c>
      <c r="E25" s="38"/>
      <c r="F25" s="38">
        <v>2</v>
      </c>
      <c r="G25" s="54">
        <f t="shared" si="3"/>
        <v>0</v>
      </c>
      <c r="H25" s="38"/>
      <c r="I25" s="38"/>
      <c r="J25" s="38"/>
      <c r="K25" s="54">
        <f t="shared" si="4"/>
        <v>2</v>
      </c>
      <c r="L25" s="54">
        <f t="shared" si="5"/>
        <v>0</v>
      </c>
      <c r="M25" s="54">
        <f t="shared" si="6"/>
        <v>2</v>
      </c>
      <c r="N25" s="54">
        <f t="shared" si="7"/>
        <v>0</v>
      </c>
      <c r="O25" s="54">
        <f t="shared" si="8"/>
        <v>0</v>
      </c>
      <c r="P25" s="38">
        <v>0</v>
      </c>
      <c r="Q25" s="38">
        <v>0</v>
      </c>
      <c r="R25" s="38"/>
      <c r="S25" s="54">
        <f t="shared" si="9"/>
        <v>2</v>
      </c>
      <c r="T25" s="38">
        <v>0</v>
      </c>
      <c r="U25" s="38">
        <v>2</v>
      </c>
      <c r="V25" s="38"/>
    </row>
    <row r="26" spans="1:22" x14ac:dyDescent="0.3">
      <c r="C26" s="51"/>
      <c r="D26" s="48"/>
      <c r="E26" s="48"/>
      <c r="F26" s="48"/>
      <c r="G26" s="51"/>
      <c r="H26" s="48"/>
      <c r="I26" s="48"/>
      <c r="J26" s="48"/>
      <c r="K26" s="51"/>
      <c r="L26" s="48"/>
      <c r="M26" s="48"/>
      <c r="N26" s="48"/>
      <c r="O26" s="89"/>
      <c r="P26" s="90"/>
      <c r="Q26" s="90"/>
      <c r="R26" s="90"/>
      <c r="S26" s="49"/>
      <c r="T26" s="48"/>
      <c r="U26" s="48"/>
      <c r="V26" s="48"/>
    </row>
    <row r="27" spans="1:22" ht="15.75" hidden="1" x14ac:dyDescent="0.25">
      <c r="B27" s="67" t="s">
        <v>61</v>
      </c>
      <c r="C27" s="76">
        <f>C11+C23+C25</f>
        <v>203.233</v>
      </c>
      <c r="D27" s="48"/>
      <c r="E27" s="48"/>
      <c r="F27" s="48"/>
      <c r="G27" s="76">
        <f>G11+G23+G25</f>
        <v>0</v>
      </c>
      <c r="H27" s="48"/>
      <c r="I27" s="48"/>
      <c r="J27" s="48"/>
      <c r="K27" s="76">
        <f>K11+K23+K25</f>
        <v>203.233</v>
      </c>
      <c r="L27" s="48"/>
      <c r="M27" s="48"/>
      <c r="N27" s="48"/>
      <c r="O27" s="89"/>
      <c r="P27" s="90"/>
      <c r="Q27" s="90"/>
      <c r="R27" s="90"/>
      <c r="S27" s="49"/>
      <c r="T27" s="48"/>
      <c r="U27" s="48"/>
      <c r="V27" s="48"/>
    </row>
    <row r="28" spans="1:22" ht="15.75" hidden="1" x14ac:dyDescent="0.25">
      <c r="B28" s="67" t="s">
        <v>62</v>
      </c>
      <c r="C28" s="76">
        <f>C14+C17</f>
        <v>283</v>
      </c>
      <c r="G28" s="76">
        <f>G14+G17</f>
        <v>0</v>
      </c>
      <c r="K28" s="76">
        <f>K14+K17</f>
        <v>283</v>
      </c>
    </row>
    <row r="29" spans="1:22" ht="15.75" hidden="1" x14ac:dyDescent="0.25">
      <c r="B29" s="67" t="s">
        <v>92</v>
      </c>
      <c r="C29" s="77">
        <f>C20</f>
        <v>35.5</v>
      </c>
      <c r="E29" s="26"/>
      <c r="F29" s="26"/>
      <c r="G29" s="77">
        <f>G20</f>
        <v>0</v>
      </c>
      <c r="I29" s="26"/>
      <c r="J29" s="26"/>
      <c r="K29" s="77">
        <f>K20</f>
        <v>35.5</v>
      </c>
      <c r="M29" s="26"/>
      <c r="N29" s="26"/>
      <c r="Q29" s="87"/>
      <c r="R29" s="87"/>
      <c r="U29" s="26"/>
      <c r="V29" s="26"/>
    </row>
    <row r="30" spans="1:22" ht="15.75" hidden="1" x14ac:dyDescent="0.25"/>
    <row r="40" spans="1:22" s="26" customFormat="1" x14ac:dyDescent="0.3">
      <c r="A40" s="23"/>
      <c r="B40" s="24"/>
      <c r="D40" s="20"/>
      <c r="E40" s="20"/>
      <c r="F40" s="20"/>
      <c r="H40" s="20"/>
      <c r="I40" s="20"/>
      <c r="J40" s="20"/>
      <c r="L40" s="20"/>
      <c r="M40" s="20"/>
      <c r="N40" s="20"/>
      <c r="O40" s="87"/>
      <c r="P40" s="88"/>
      <c r="Q40" s="88"/>
      <c r="R40" s="88"/>
      <c r="T40" s="20"/>
      <c r="U40" s="20"/>
      <c r="V40" s="20"/>
    </row>
    <row r="41" spans="1:22" s="26" customFormat="1" x14ac:dyDescent="0.3">
      <c r="A41" s="23"/>
      <c r="B41" s="24"/>
      <c r="D41" s="20"/>
      <c r="E41" s="20"/>
      <c r="F41" s="20"/>
      <c r="H41" s="20"/>
      <c r="I41" s="20"/>
      <c r="J41" s="20"/>
      <c r="L41" s="20"/>
      <c r="M41" s="20"/>
      <c r="N41" s="20"/>
      <c r="O41" s="87"/>
      <c r="P41" s="88"/>
      <c r="Q41" s="88"/>
      <c r="R41" s="88"/>
      <c r="T41" s="20"/>
      <c r="U41" s="20"/>
      <c r="V41" s="20"/>
    </row>
    <row r="42" spans="1:22" s="26" customFormat="1" x14ac:dyDescent="0.3">
      <c r="A42" s="23"/>
      <c r="B42" s="24"/>
      <c r="D42" s="20"/>
      <c r="E42" s="20"/>
      <c r="F42" s="20"/>
      <c r="H42" s="20"/>
      <c r="I42" s="20"/>
      <c r="J42" s="20"/>
      <c r="L42" s="20"/>
      <c r="M42" s="20"/>
      <c r="N42" s="20"/>
      <c r="O42" s="87"/>
      <c r="P42" s="88"/>
      <c r="Q42" s="88"/>
      <c r="R42" s="88"/>
      <c r="T42" s="20"/>
      <c r="U42" s="20"/>
      <c r="V42" s="20"/>
    </row>
    <row r="43" spans="1:22" s="26" customFormat="1" x14ac:dyDescent="0.3">
      <c r="A43" s="23"/>
      <c r="B43" s="24"/>
      <c r="D43" s="20"/>
      <c r="E43" s="20"/>
      <c r="F43" s="20"/>
      <c r="H43" s="20"/>
      <c r="I43" s="20"/>
      <c r="J43" s="20"/>
      <c r="L43" s="20"/>
      <c r="M43" s="20"/>
      <c r="N43" s="20"/>
      <c r="O43" s="87"/>
      <c r="P43" s="88"/>
      <c r="Q43" s="88"/>
      <c r="R43" s="88"/>
      <c r="T43" s="20"/>
      <c r="U43" s="20"/>
      <c r="V43" s="20"/>
    </row>
    <row r="44" spans="1:22" s="26" customFormat="1" x14ac:dyDescent="0.3">
      <c r="A44" s="23"/>
      <c r="B44" s="24"/>
      <c r="D44" s="20"/>
      <c r="E44" s="20"/>
      <c r="F44" s="20"/>
      <c r="H44" s="20"/>
      <c r="I44" s="20"/>
      <c r="J44" s="20"/>
      <c r="L44" s="20"/>
      <c r="M44" s="20"/>
      <c r="N44" s="20"/>
      <c r="O44" s="87"/>
      <c r="P44" s="88"/>
      <c r="Q44" s="88"/>
      <c r="R44" s="88"/>
      <c r="T44" s="20"/>
      <c r="U44" s="20"/>
      <c r="V44" s="20"/>
    </row>
  </sheetData>
  <mergeCells count="11">
    <mergeCell ref="A1:S1"/>
    <mergeCell ref="A2:S2"/>
    <mergeCell ref="A3:S3"/>
    <mergeCell ref="K5:N6"/>
    <mergeCell ref="O5:V5"/>
    <mergeCell ref="O6:R6"/>
    <mergeCell ref="S6:V6"/>
    <mergeCell ref="A5:A7"/>
    <mergeCell ref="B5:B7"/>
    <mergeCell ref="G5:J6"/>
    <mergeCell ref="C5:F6"/>
  </mergeCells>
  <pageMargins left="0.17" right="0.17" top="0.21" bottom="0.31496062992126" header="0.196850393700787" footer="0.196850393700787"/>
  <pageSetup paperSize="8"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45"/>
  <sheetViews>
    <sheetView view="pageBreakPreview" zoomScale="70" zoomScaleNormal="70" zoomScaleSheetLayoutView="70" workbookViewId="0">
      <pane xSplit="2" ySplit="7" topLeftCell="K8" activePane="bottomRight" state="frozen"/>
      <selection activeCell="K9" sqref="K9"/>
      <selection pane="topRight" activeCell="K9" sqref="K9"/>
      <selection pane="bottomLeft" activeCell="K9" sqref="K9"/>
      <selection pane="bottomRight" activeCell="F11" sqref="F11"/>
    </sheetView>
  </sheetViews>
  <sheetFormatPr defaultColWidth="8.88671875" defaultRowHeight="15.6" x14ac:dyDescent="0.3"/>
  <cols>
    <col min="1" max="1" width="6" style="23" customWidth="1"/>
    <col min="2" max="2" width="46.44140625" style="24" customWidth="1"/>
    <col min="3" max="3" width="15.5546875" style="26" customWidth="1"/>
    <col min="4" max="4" width="15.5546875" style="20" customWidth="1"/>
    <col min="5" max="5" width="12.5546875" style="20" customWidth="1"/>
    <col min="6" max="6" width="12.109375" style="20" customWidth="1"/>
    <col min="7" max="7" width="15.5546875" style="26" customWidth="1"/>
    <col min="8" max="8" width="15.5546875" style="20" customWidth="1"/>
    <col min="9" max="9" width="12.5546875" style="20" customWidth="1"/>
    <col min="10" max="10" width="12.109375" style="20" customWidth="1"/>
    <col min="11" max="11" width="15.5546875" style="26" customWidth="1"/>
    <col min="12" max="12" width="20.33203125" style="20" customWidth="1"/>
    <col min="13" max="13" width="17.33203125" style="20" customWidth="1"/>
    <col min="14" max="14" width="9.5546875" style="20" customWidth="1"/>
    <col min="15" max="15" width="10.5546875" style="26" customWidth="1"/>
    <col min="16" max="16" width="9.44140625" style="20" customWidth="1"/>
    <col min="17" max="17" width="11.88671875" style="20" customWidth="1"/>
    <col min="18" max="18" width="9.33203125" style="20" customWidth="1"/>
    <col min="19" max="19" width="11.6640625" style="26" customWidth="1"/>
    <col min="20" max="20" width="11.109375" style="20" customWidth="1"/>
    <col min="21" max="21" width="11.44140625" style="20" customWidth="1"/>
    <col min="22" max="22" width="11.88671875" style="20" customWidth="1"/>
    <col min="23" max="26" width="14" style="20" customWidth="1"/>
    <col min="27" max="16384" width="8.88671875" style="20"/>
  </cols>
  <sheetData>
    <row r="1" spans="1:22" x14ac:dyDescent="0.3">
      <c r="A1" s="111" t="s">
        <v>131</v>
      </c>
      <c r="B1" s="111"/>
      <c r="C1" s="111"/>
      <c r="D1" s="111"/>
      <c r="E1" s="111"/>
      <c r="F1" s="111"/>
      <c r="G1" s="111"/>
      <c r="H1" s="111"/>
      <c r="I1" s="111"/>
      <c r="J1" s="111"/>
      <c r="K1" s="111"/>
      <c r="L1" s="111"/>
      <c r="M1" s="111"/>
      <c r="N1" s="111"/>
      <c r="O1" s="111"/>
      <c r="P1" s="111"/>
      <c r="Q1" s="111"/>
      <c r="R1" s="111"/>
      <c r="S1" s="111"/>
      <c r="T1" s="111"/>
      <c r="U1" s="111"/>
      <c r="V1" s="111"/>
    </row>
    <row r="2" spans="1:22" x14ac:dyDescent="0.3">
      <c r="A2" s="112" t="s">
        <v>93</v>
      </c>
      <c r="B2" s="112"/>
      <c r="C2" s="112"/>
      <c r="D2" s="112"/>
      <c r="E2" s="112"/>
      <c r="F2" s="112"/>
      <c r="G2" s="112"/>
      <c r="H2" s="112"/>
      <c r="I2" s="112"/>
      <c r="J2" s="112"/>
      <c r="K2" s="112"/>
      <c r="L2" s="112"/>
      <c r="M2" s="112"/>
      <c r="N2" s="112"/>
      <c r="O2" s="112"/>
      <c r="P2" s="112"/>
      <c r="Q2" s="112"/>
      <c r="R2" s="112"/>
      <c r="S2" s="112"/>
      <c r="T2" s="112"/>
      <c r="U2" s="112"/>
      <c r="V2" s="112"/>
    </row>
    <row r="3" spans="1:22" x14ac:dyDescent="0.3">
      <c r="A3" s="113" t="str">
        <f>'PL01'!A3:V3</f>
        <v>(Kèm theo Nghị quyết số    /NQ-HĐND ngày   tháng  năm 2025 của HĐND xã Sơn Hà)</v>
      </c>
      <c r="B3" s="113"/>
      <c r="C3" s="113"/>
      <c r="D3" s="113"/>
      <c r="E3" s="113"/>
      <c r="F3" s="113"/>
      <c r="G3" s="113"/>
      <c r="H3" s="113"/>
      <c r="I3" s="113"/>
      <c r="J3" s="113"/>
      <c r="K3" s="113"/>
      <c r="L3" s="113"/>
      <c r="M3" s="113"/>
      <c r="N3" s="113"/>
      <c r="O3" s="113"/>
      <c r="P3" s="113"/>
      <c r="Q3" s="113"/>
      <c r="R3" s="113"/>
      <c r="S3" s="113"/>
      <c r="T3" s="113"/>
      <c r="U3" s="113"/>
      <c r="V3" s="113"/>
    </row>
    <row r="4" spans="1:22" x14ac:dyDescent="0.3">
      <c r="D4" s="28"/>
      <c r="H4" s="28"/>
      <c r="L4" s="28"/>
      <c r="P4" s="27"/>
      <c r="T4" s="27" t="s">
        <v>31</v>
      </c>
      <c r="U4" s="27"/>
    </row>
    <row r="5" spans="1:22" ht="19.5" customHeight="1" x14ac:dyDescent="0.3">
      <c r="A5" s="110" t="s">
        <v>3</v>
      </c>
      <c r="B5" s="110" t="s">
        <v>32</v>
      </c>
      <c r="C5" s="102" t="s">
        <v>127</v>
      </c>
      <c r="D5" s="103"/>
      <c r="E5" s="103"/>
      <c r="F5" s="104"/>
      <c r="G5" s="102" t="s">
        <v>123</v>
      </c>
      <c r="H5" s="103"/>
      <c r="I5" s="103"/>
      <c r="J5" s="104"/>
      <c r="K5" s="102" t="s">
        <v>8</v>
      </c>
      <c r="L5" s="103"/>
      <c r="M5" s="103"/>
      <c r="N5" s="104"/>
      <c r="O5" s="108" t="s">
        <v>34</v>
      </c>
      <c r="P5" s="108"/>
      <c r="Q5" s="108"/>
      <c r="R5" s="108"/>
      <c r="S5" s="108"/>
      <c r="T5" s="108"/>
      <c r="U5" s="108"/>
      <c r="V5" s="108"/>
    </row>
    <row r="6" spans="1:22" ht="18.75" customHeight="1" x14ac:dyDescent="0.3">
      <c r="A6" s="110"/>
      <c r="B6" s="110"/>
      <c r="C6" s="105"/>
      <c r="D6" s="106"/>
      <c r="E6" s="106"/>
      <c r="F6" s="107"/>
      <c r="G6" s="105"/>
      <c r="H6" s="106"/>
      <c r="I6" s="106"/>
      <c r="J6" s="107"/>
      <c r="K6" s="105"/>
      <c r="L6" s="106"/>
      <c r="M6" s="106"/>
      <c r="N6" s="107"/>
      <c r="O6" s="109" t="s">
        <v>35</v>
      </c>
      <c r="P6" s="109"/>
      <c r="Q6" s="109"/>
      <c r="R6" s="109"/>
      <c r="S6" s="109" t="s">
        <v>36</v>
      </c>
      <c r="T6" s="109"/>
      <c r="U6" s="109"/>
      <c r="V6" s="109"/>
    </row>
    <row r="7" spans="1:22" ht="65.25" customHeight="1" x14ac:dyDescent="0.3">
      <c r="A7" s="110"/>
      <c r="B7" s="110"/>
      <c r="C7" s="29" t="s">
        <v>37</v>
      </c>
      <c r="D7" s="72" t="s">
        <v>38</v>
      </c>
      <c r="E7" s="72" t="s">
        <v>39</v>
      </c>
      <c r="F7" s="72" t="s">
        <v>40</v>
      </c>
      <c r="G7" s="29" t="s">
        <v>37</v>
      </c>
      <c r="H7" s="72" t="s">
        <v>38</v>
      </c>
      <c r="I7" s="72" t="s">
        <v>39</v>
      </c>
      <c r="J7" s="72" t="s">
        <v>40</v>
      </c>
      <c r="K7" s="29" t="s">
        <v>37</v>
      </c>
      <c r="L7" s="72" t="s">
        <v>38</v>
      </c>
      <c r="M7" s="72" t="s">
        <v>39</v>
      </c>
      <c r="N7" s="72" t="s">
        <v>40</v>
      </c>
      <c r="O7" s="29" t="s">
        <v>37</v>
      </c>
      <c r="P7" s="72" t="s">
        <v>38</v>
      </c>
      <c r="Q7" s="72" t="s">
        <v>39</v>
      </c>
      <c r="R7" s="72" t="s">
        <v>40</v>
      </c>
      <c r="S7" s="29" t="s">
        <v>37</v>
      </c>
      <c r="T7" s="72" t="s">
        <v>38</v>
      </c>
      <c r="U7" s="72" t="s">
        <v>39</v>
      </c>
      <c r="V7" s="72" t="s">
        <v>41</v>
      </c>
    </row>
    <row r="8" spans="1:22" x14ac:dyDescent="0.3">
      <c r="A8" s="73"/>
      <c r="B8" s="85" t="s">
        <v>13</v>
      </c>
      <c r="C8" s="33">
        <f>C9+C11+C16+C21+C26</f>
        <v>6606.692</v>
      </c>
      <c r="D8" s="33">
        <f t="shared" ref="D8:V8" si="0">D9+D11+D16+D21+D26</f>
        <v>5624.902</v>
      </c>
      <c r="E8" s="33">
        <f t="shared" si="0"/>
        <v>621.82999999999993</v>
      </c>
      <c r="F8" s="33">
        <f t="shared" si="0"/>
        <v>359.96</v>
      </c>
      <c r="G8" s="33">
        <f t="shared" si="0"/>
        <v>3109.44</v>
      </c>
      <c r="H8" s="33">
        <f t="shared" si="0"/>
        <v>2634.2716700000001</v>
      </c>
      <c r="I8" s="33">
        <f t="shared" si="0"/>
        <v>328.89</v>
      </c>
      <c r="J8" s="33">
        <f t="shared" si="0"/>
        <v>146.27833000000001</v>
      </c>
      <c r="K8" s="33">
        <f t="shared" si="0"/>
        <v>3497.252</v>
      </c>
      <c r="L8" s="33">
        <f t="shared" si="0"/>
        <v>2990.6303300000004</v>
      </c>
      <c r="M8" s="33">
        <f t="shared" si="0"/>
        <v>292.94</v>
      </c>
      <c r="N8" s="33">
        <f t="shared" si="0"/>
        <v>213.68166999999997</v>
      </c>
      <c r="O8" s="33">
        <f t="shared" si="0"/>
        <v>3317.5720000000001</v>
      </c>
      <c r="P8" s="33">
        <f t="shared" si="0"/>
        <v>2873.7320000000004</v>
      </c>
      <c r="Q8" s="33">
        <f t="shared" si="0"/>
        <v>288.23</v>
      </c>
      <c r="R8" s="33">
        <f t="shared" si="0"/>
        <v>155.60999999999999</v>
      </c>
      <c r="S8" s="33">
        <f t="shared" si="0"/>
        <v>179.68</v>
      </c>
      <c r="T8" s="33">
        <f t="shared" si="0"/>
        <v>116.89833</v>
      </c>
      <c r="U8" s="33">
        <f t="shared" si="0"/>
        <v>4.71</v>
      </c>
      <c r="V8" s="33">
        <f t="shared" si="0"/>
        <v>58.071669999999997</v>
      </c>
    </row>
    <row r="9" spans="1:22" s="35" customFormat="1" ht="39" customHeight="1" x14ac:dyDescent="0.3">
      <c r="A9" s="73">
        <v>1</v>
      </c>
      <c r="B9" s="34" t="s">
        <v>42</v>
      </c>
      <c r="C9" s="33">
        <f>C10</f>
        <v>3839.2</v>
      </c>
      <c r="D9" s="33">
        <f t="shared" ref="D9:V9" si="1">D10</f>
        <v>3275</v>
      </c>
      <c r="E9" s="33">
        <f t="shared" si="1"/>
        <v>389</v>
      </c>
      <c r="F9" s="33">
        <f t="shared" si="1"/>
        <v>175.2</v>
      </c>
      <c r="G9" s="33">
        <f t="shared" si="1"/>
        <v>2580.9</v>
      </c>
      <c r="H9" s="33">
        <f t="shared" si="1"/>
        <v>2195.60167</v>
      </c>
      <c r="I9" s="33">
        <f t="shared" si="1"/>
        <v>283.12</v>
      </c>
      <c r="J9" s="33">
        <f t="shared" si="1"/>
        <v>102.17833</v>
      </c>
      <c r="K9" s="33">
        <f t="shared" si="1"/>
        <v>1258.3000000000002</v>
      </c>
      <c r="L9" s="33">
        <f t="shared" si="1"/>
        <v>1079.39833</v>
      </c>
      <c r="M9" s="33">
        <f t="shared" si="1"/>
        <v>105.88</v>
      </c>
      <c r="N9" s="33">
        <f t="shared" si="1"/>
        <v>73.02167</v>
      </c>
      <c r="O9" s="33">
        <f t="shared" si="1"/>
        <v>1214</v>
      </c>
      <c r="P9" s="33">
        <f t="shared" si="1"/>
        <v>1056</v>
      </c>
      <c r="Q9" s="33">
        <f t="shared" si="1"/>
        <v>105</v>
      </c>
      <c r="R9" s="33">
        <f t="shared" si="1"/>
        <v>53</v>
      </c>
      <c r="S9" s="33">
        <f t="shared" si="1"/>
        <v>44.3</v>
      </c>
      <c r="T9" s="33">
        <f t="shared" si="1"/>
        <v>23.398330000000001</v>
      </c>
      <c r="U9" s="33">
        <f t="shared" si="1"/>
        <v>0.88</v>
      </c>
      <c r="V9" s="33">
        <f t="shared" si="1"/>
        <v>20.02167</v>
      </c>
    </row>
    <row r="10" spans="1:22" x14ac:dyDescent="0.3">
      <c r="A10" s="36" t="s">
        <v>43</v>
      </c>
      <c r="B10" s="67" t="s">
        <v>132</v>
      </c>
      <c r="C10" s="33">
        <f t="shared" ref="C10:C30" si="2">D10+E10+F10</f>
        <v>3839.2</v>
      </c>
      <c r="D10" s="38">
        <f>1056+2219</f>
        <v>3275</v>
      </c>
      <c r="E10" s="38">
        <f>105+284</f>
        <v>389</v>
      </c>
      <c r="F10" s="38">
        <f>53+122.2</f>
        <v>175.2</v>
      </c>
      <c r="G10" s="33">
        <f t="shared" ref="G10:G30" si="3">H10+I10+J10</f>
        <v>2580.9</v>
      </c>
      <c r="H10" s="38">
        <v>2195.60167</v>
      </c>
      <c r="I10" s="38">
        <v>283.12</v>
      </c>
      <c r="J10" s="38">
        <v>102.17833</v>
      </c>
      <c r="K10" s="33">
        <f t="shared" ref="K10:K30" si="4">L10+M10+N10</f>
        <v>1258.3000000000002</v>
      </c>
      <c r="L10" s="33">
        <f t="shared" ref="L10:L30" si="5">P10+T10</f>
        <v>1079.39833</v>
      </c>
      <c r="M10" s="33">
        <f t="shared" ref="M10:M30" si="6">Q10+U10</f>
        <v>105.88</v>
      </c>
      <c r="N10" s="33">
        <f t="shared" ref="N10:N30" si="7">R10+V10</f>
        <v>73.02167</v>
      </c>
      <c r="O10" s="33">
        <f t="shared" ref="O10:O30" si="8">P10+Q10+R10</f>
        <v>1214</v>
      </c>
      <c r="P10" s="38">
        <v>1056</v>
      </c>
      <c r="Q10" s="38">
        <v>105</v>
      </c>
      <c r="R10" s="38">
        <v>53</v>
      </c>
      <c r="S10" s="33">
        <f t="shared" ref="S10:S30" si="9">T10+U10+V10</f>
        <v>44.3</v>
      </c>
      <c r="T10" s="38">
        <v>23.398330000000001</v>
      </c>
      <c r="U10" s="38">
        <v>0.88</v>
      </c>
      <c r="V10" s="38">
        <v>20.02167</v>
      </c>
    </row>
    <row r="11" spans="1:22" s="35" customFormat="1" ht="31.2" x14ac:dyDescent="0.3">
      <c r="A11" s="73">
        <v>2</v>
      </c>
      <c r="B11" s="34" t="s">
        <v>45</v>
      </c>
      <c r="C11" s="33">
        <f>C12+C14</f>
        <v>1354.43</v>
      </c>
      <c r="D11" s="33">
        <f t="shared" ref="D11:V11" si="10">D12+D14</f>
        <v>1126.68</v>
      </c>
      <c r="E11" s="33">
        <f t="shared" si="10"/>
        <v>111.6</v>
      </c>
      <c r="F11" s="33">
        <f t="shared" si="10"/>
        <v>116.15</v>
      </c>
      <c r="G11" s="33">
        <f t="shared" si="10"/>
        <v>528.54</v>
      </c>
      <c r="H11" s="33">
        <f t="shared" si="10"/>
        <v>438.67</v>
      </c>
      <c r="I11" s="33">
        <f t="shared" si="10"/>
        <v>45.77</v>
      </c>
      <c r="J11" s="33">
        <f t="shared" si="10"/>
        <v>44.1</v>
      </c>
      <c r="K11" s="33">
        <f t="shared" si="10"/>
        <v>825.89</v>
      </c>
      <c r="L11" s="33">
        <f t="shared" si="10"/>
        <v>688.01</v>
      </c>
      <c r="M11" s="33">
        <f t="shared" si="10"/>
        <v>65.83</v>
      </c>
      <c r="N11" s="33">
        <f t="shared" si="10"/>
        <v>72.05</v>
      </c>
      <c r="O11" s="33">
        <f t="shared" si="10"/>
        <v>690.51</v>
      </c>
      <c r="P11" s="33">
        <f t="shared" si="10"/>
        <v>594.51</v>
      </c>
      <c r="Q11" s="33">
        <f t="shared" si="10"/>
        <v>62</v>
      </c>
      <c r="R11" s="33">
        <f t="shared" si="10"/>
        <v>34</v>
      </c>
      <c r="S11" s="33">
        <f t="shared" si="10"/>
        <v>135.38</v>
      </c>
      <c r="T11" s="33">
        <f t="shared" si="10"/>
        <v>93.5</v>
      </c>
      <c r="U11" s="33">
        <f t="shared" si="10"/>
        <v>3.83</v>
      </c>
      <c r="V11" s="33">
        <f t="shared" si="10"/>
        <v>38.049999999999997</v>
      </c>
    </row>
    <row r="12" spans="1:22" s="47" customFormat="1" ht="32.4" x14ac:dyDescent="0.3">
      <c r="A12" s="45" t="s">
        <v>46</v>
      </c>
      <c r="B12" s="46" t="s">
        <v>47</v>
      </c>
      <c r="C12" s="33">
        <f>C13</f>
        <v>1222.92</v>
      </c>
      <c r="D12" s="33">
        <f t="shared" ref="D12:V12" si="11">D13</f>
        <v>1018.17</v>
      </c>
      <c r="E12" s="33">
        <f t="shared" si="11"/>
        <v>97.6</v>
      </c>
      <c r="F12" s="33">
        <f t="shared" si="11"/>
        <v>107.15</v>
      </c>
      <c r="G12" s="33">
        <f t="shared" si="11"/>
        <v>528.54</v>
      </c>
      <c r="H12" s="33">
        <f t="shared" si="11"/>
        <v>438.67</v>
      </c>
      <c r="I12" s="33">
        <f t="shared" si="11"/>
        <v>45.77</v>
      </c>
      <c r="J12" s="33">
        <f t="shared" si="11"/>
        <v>44.1</v>
      </c>
      <c r="K12" s="33">
        <f t="shared" si="11"/>
        <v>694.38</v>
      </c>
      <c r="L12" s="33">
        <f t="shared" si="11"/>
        <v>579.5</v>
      </c>
      <c r="M12" s="33">
        <f t="shared" si="11"/>
        <v>51.83</v>
      </c>
      <c r="N12" s="33">
        <f t="shared" si="11"/>
        <v>63.05</v>
      </c>
      <c r="O12" s="33">
        <f t="shared" si="11"/>
        <v>559</v>
      </c>
      <c r="P12" s="33">
        <f t="shared" si="11"/>
        <v>486</v>
      </c>
      <c r="Q12" s="33">
        <f t="shared" si="11"/>
        <v>48</v>
      </c>
      <c r="R12" s="33">
        <f t="shared" si="11"/>
        <v>25</v>
      </c>
      <c r="S12" s="33">
        <f t="shared" si="11"/>
        <v>135.38</v>
      </c>
      <c r="T12" s="33">
        <f t="shared" si="11"/>
        <v>93.5</v>
      </c>
      <c r="U12" s="33">
        <f t="shared" si="11"/>
        <v>3.83</v>
      </c>
      <c r="V12" s="33">
        <f t="shared" si="11"/>
        <v>38.049999999999997</v>
      </c>
    </row>
    <row r="13" spans="1:22" x14ac:dyDescent="0.3">
      <c r="A13" s="36" t="s">
        <v>43</v>
      </c>
      <c r="B13" s="67" t="s">
        <v>132</v>
      </c>
      <c r="C13" s="33">
        <f t="shared" si="2"/>
        <v>1222.92</v>
      </c>
      <c r="D13" s="38">
        <f>486+532.17</f>
        <v>1018.17</v>
      </c>
      <c r="E13" s="38">
        <f>48+49.6</f>
        <v>97.6</v>
      </c>
      <c r="F13" s="38">
        <f>25+82.15</f>
        <v>107.15</v>
      </c>
      <c r="G13" s="33">
        <f t="shared" si="3"/>
        <v>528.54</v>
      </c>
      <c r="H13" s="38">
        <v>438.67</v>
      </c>
      <c r="I13" s="38">
        <v>45.77</v>
      </c>
      <c r="J13" s="38">
        <v>44.1</v>
      </c>
      <c r="K13" s="33">
        <f t="shared" si="4"/>
        <v>694.38</v>
      </c>
      <c r="L13" s="33">
        <f t="shared" si="5"/>
        <v>579.5</v>
      </c>
      <c r="M13" s="33">
        <f t="shared" si="6"/>
        <v>51.83</v>
      </c>
      <c r="N13" s="33">
        <f t="shared" si="7"/>
        <v>63.05</v>
      </c>
      <c r="O13" s="33">
        <f t="shared" si="8"/>
        <v>559</v>
      </c>
      <c r="P13" s="38">
        <v>486</v>
      </c>
      <c r="Q13" s="38">
        <v>48</v>
      </c>
      <c r="R13" s="38">
        <v>25</v>
      </c>
      <c r="S13" s="33">
        <f t="shared" si="9"/>
        <v>135.38</v>
      </c>
      <c r="T13" s="38">
        <v>93.5</v>
      </c>
      <c r="U13" s="38">
        <v>3.83</v>
      </c>
      <c r="V13" s="38">
        <v>38.049999999999997</v>
      </c>
    </row>
    <row r="14" spans="1:22" s="47" customFormat="1" ht="16.2" x14ac:dyDescent="0.3">
      <c r="A14" s="45" t="s">
        <v>48</v>
      </c>
      <c r="B14" s="46" t="s">
        <v>49</v>
      </c>
      <c r="C14" s="33">
        <f>C15</f>
        <v>131.51</v>
      </c>
      <c r="D14" s="33">
        <f t="shared" ref="D14:V14" si="12">D15</f>
        <v>108.51</v>
      </c>
      <c r="E14" s="33">
        <f t="shared" si="12"/>
        <v>14</v>
      </c>
      <c r="F14" s="33">
        <f t="shared" si="12"/>
        <v>9</v>
      </c>
      <c r="G14" s="33">
        <f t="shared" si="12"/>
        <v>0</v>
      </c>
      <c r="H14" s="33">
        <f t="shared" si="12"/>
        <v>0</v>
      </c>
      <c r="I14" s="33">
        <f t="shared" si="12"/>
        <v>0</v>
      </c>
      <c r="J14" s="33">
        <f t="shared" si="12"/>
        <v>0</v>
      </c>
      <c r="K14" s="33">
        <f t="shared" si="12"/>
        <v>131.51</v>
      </c>
      <c r="L14" s="33">
        <f t="shared" si="12"/>
        <v>108.51</v>
      </c>
      <c r="M14" s="33">
        <f t="shared" si="12"/>
        <v>14</v>
      </c>
      <c r="N14" s="33">
        <f t="shared" si="12"/>
        <v>9</v>
      </c>
      <c r="O14" s="33">
        <f t="shared" si="12"/>
        <v>131.51</v>
      </c>
      <c r="P14" s="33">
        <f t="shared" si="12"/>
        <v>108.51</v>
      </c>
      <c r="Q14" s="33">
        <f t="shared" si="12"/>
        <v>14</v>
      </c>
      <c r="R14" s="33">
        <f t="shared" si="12"/>
        <v>9</v>
      </c>
      <c r="S14" s="33">
        <f t="shared" si="12"/>
        <v>0</v>
      </c>
      <c r="T14" s="33">
        <f t="shared" si="12"/>
        <v>0</v>
      </c>
      <c r="U14" s="33">
        <f t="shared" si="12"/>
        <v>0</v>
      </c>
      <c r="V14" s="33">
        <f t="shared" si="12"/>
        <v>0</v>
      </c>
    </row>
    <row r="15" spans="1:22" x14ac:dyDescent="0.3">
      <c r="A15" s="36" t="s">
        <v>43</v>
      </c>
      <c r="B15" s="44" t="s">
        <v>60</v>
      </c>
      <c r="C15" s="33">
        <f t="shared" si="2"/>
        <v>131.51</v>
      </c>
      <c r="D15" s="38">
        <v>108.51</v>
      </c>
      <c r="E15" s="38">
        <v>14</v>
      </c>
      <c r="F15" s="38">
        <v>9</v>
      </c>
      <c r="G15" s="33">
        <f t="shared" si="3"/>
        <v>0</v>
      </c>
      <c r="H15" s="38"/>
      <c r="I15" s="38"/>
      <c r="J15" s="38"/>
      <c r="K15" s="33">
        <f t="shared" si="4"/>
        <v>131.51</v>
      </c>
      <c r="L15" s="33">
        <f t="shared" si="5"/>
        <v>108.51</v>
      </c>
      <c r="M15" s="33">
        <f t="shared" si="6"/>
        <v>14</v>
      </c>
      <c r="N15" s="33">
        <f t="shared" si="7"/>
        <v>9</v>
      </c>
      <c r="O15" s="33">
        <f t="shared" si="8"/>
        <v>131.51</v>
      </c>
      <c r="P15" s="38">
        <v>108.51</v>
      </c>
      <c r="Q15" s="38">
        <v>14</v>
      </c>
      <c r="R15" s="38">
        <v>9</v>
      </c>
      <c r="S15" s="33">
        <f t="shared" si="9"/>
        <v>0</v>
      </c>
      <c r="T15" s="38"/>
      <c r="U15" s="38"/>
      <c r="V15" s="38"/>
    </row>
    <row r="16" spans="1:22" s="35" customFormat="1" ht="31.2" x14ac:dyDescent="0.3">
      <c r="A16" s="73">
        <v>3</v>
      </c>
      <c r="B16" s="34" t="s">
        <v>50</v>
      </c>
      <c r="C16" s="33">
        <f>C17+C19</f>
        <v>651.04</v>
      </c>
      <c r="D16" s="33">
        <f t="shared" ref="D16:V16" si="13">D17+D19</f>
        <v>568</v>
      </c>
      <c r="E16" s="33">
        <f t="shared" si="13"/>
        <v>54.9</v>
      </c>
      <c r="F16" s="33">
        <f t="shared" si="13"/>
        <v>28.14</v>
      </c>
      <c r="G16" s="33">
        <f t="shared" si="13"/>
        <v>0</v>
      </c>
      <c r="H16" s="33">
        <f t="shared" si="13"/>
        <v>0</v>
      </c>
      <c r="I16" s="33">
        <f t="shared" si="13"/>
        <v>0</v>
      </c>
      <c r="J16" s="33">
        <f t="shared" si="13"/>
        <v>0</v>
      </c>
      <c r="K16" s="33">
        <f t="shared" si="13"/>
        <v>651.04</v>
      </c>
      <c r="L16" s="33">
        <f t="shared" si="13"/>
        <v>568</v>
      </c>
      <c r="M16" s="33">
        <f t="shared" si="13"/>
        <v>54.9</v>
      </c>
      <c r="N16" s="33">
        <f t="shared" si="13"/>
        <v>28.14</v>
      </c>
      <c r="O16" s="33">
        <f t="shared" si="13"/>
        <v>651.04</v>
      </c>
      <c r="P16" s="33">
        <f t="shared" si="13"/>
        <v>568</v>
      </c>
      <c r="Q16" s="33">
        <f t="shared" si="13"/>
        <v>54.9</v>
      </c>
      <c r="R16" s="33">
        <f t="shared" si="13"/>
        <v>28.14</v>
      </c>
      <c r="S16" s="33">
        <f t="shared" si="13"/>
        <v>0</v>
      </c>
      <c r="T16" s="33">
        <f t="shared" si="13"/>
        <v>0</v>
      </c>
      <c r="U16" s="33">
        <f t="shared" si="13"/>
        <v>0</v>
      </c>
      <c r="V16" s="33">
        <f t="shared" si="13"/>
        <v>0</v>
      </c>
    </row>
    <row r="17" spans="1:22" s="47" customFormat="1" ht="32.4" x14ac:dyDescent="0.3">
      <c r="A17" s="45" t="s">
        <v>51</v>
      </c>
      <c r="B17" s="46" t="s">
        <v>52</v>
      </c>
      <c r="C17" s="33">
        <f>C18</f>
        <v>416.94</v>
      </c>
      <c r="D17" s="33">
        <f t="shared" ref="D17:V17" si="14">D18</f>
        <v>363</v>
      </c>
      <c r="E17" s="33">
        <f t="shared" si="14"/>
        <v>35.9</v>
      </c>
      <c r="F17" s="33">
        <f t="shared" si="14"/>
        <v>18.04</v>
      </c>
      <c r="G17" s="33">
        <f t="shared" si="14"/>
        <v>0</v>
      </c>
      <c r="H17" s="33">
        <f t="shared" si="14"/>
        <v>0</v>
      </c>
      <c r="I17" s="33">
        <f t="shared" si="14"/>
        <v>0</v>
      </c>
      <c r="J17" s="33">
        <f t="shared" si="14"/>
        <v>0</v>
      </c>
      <c r="K17" s="33">
        <f t="shared" si="14"/>
        <v>416.94</v>
      </c>
      <c r="L17" s="33">
        <f t="shared" si="14"/>
        <v>363</v>
      </c>
      <c r="M17" s="33">
        <f t="shared" si="14"/>
        <v>35.9</v>
      </c>
      <c r="N17" s="33">
        <f t="shared" si="14"/>
        <v>18.04</v>
      </c>
      <c r="O17" s="33">
        <f t="shared" si="14"/>
        <v>416.94</v>
      </c>
      <c r="P17" s="33">
        <f t="shared" si="14"/>
        <v>363</v>
      </c>
      <c r="Q17" s="33">
        <f t="shared" si="14"/>
        <v>35.9</v>
      </c>
      <c r="R17" s="33">
        <f t="shared" si="14"/>
        <v>18.04</v>
      </c>
      <c r="S17" s="33">
        <f t="shared" si="14"/>
        <v>0</v>
      </c>
      <c r="T17" s="33">
        <f t="shared" si="14"/>
        <v>0</v>
      </c>
      <c r="U17" s="33">
        <f t="shared" si="14"/>
        <v>0</v>
      </c>
      <c r="V17" s="33">
        <f t="shared" si="14"/>
        <v>0</v>
      </c>
    </row>
    <row r="18" spans="1:22" x14ac:dyDescent="0.3">
      <c r="A18" s="36" t="s">
        <v>43</v>
      </c>
      <c r="B18" s="44" t="s">
        <v>60</v>
      </c>
      <c r="C18" s="33">
        <f t="shared" si="2"/>
        <v>416.94</v>
      </c>
      <c r="D18" s="38">
        <v>363</v>
      </c>
      <c r="E18" s="38">
        <v>35.9</v>
      </c>
      <c r="F18" s="38">
        <v>18.04</v>
      </c>
      <c r="G18" s="33">
        <f t="shared" si="3"/>
        <v>0</v>
      </c>
      <c r="H18" s="38"/>
      <c r="I18" s="38"/>
      <c r="J18" s="38"/>
      <c r="K18" s="33">
        <f t="shared" si="4"/>
        <v>416.94</v>
      </c>
      <c r="L18" s="33">
        <f t="shared" si="5"/>
        <v>363</v>
      </c>
      <c r="M18" s="33">
        <f t="shared" si="6"/>
        <v>35.9</v>
      </c>
      <c r="N18" s="33">
        <f t="shared" si="7"/>
        <v>18.04</v>
      </c>
      <c r="O18" s="33">
        <f t="shared" si="8"/>
        <v>416.94</v>
      </c>
      <c r="P18" s="38">
        <v>363</v>
      </c>
      <c r="Q18" s="38">
        <v>35.9</v>
      </c>
      <c r="R18" s="38">
        <v>18.04</v>
      </c>
      <c r="S18" s="33">
        <f t="shared" si="9"/>
        <v>0</v>
      </c>
      <c r="T18" s="38"/>
      <c r="U18" s="38"/>
      <c r="V18" s="38"/>
    </row>
    <row r="19" spans="1:22" s="47" customFormat="1" ht="16.2" x14ac:dyDescent="0.3">
      <c r="A19" s="45" t="s">
        <v>51</v>
      </c>
      <c r="B19" s="46" t="s">
        <v>53</v>
      </c>
      <c r="C19" s="33">
        <f>C20</f>
        <v>234.1</v>
      </c>
      <c r="D19" s="33">
        <f t="shared" ref="D19:V19" si="15">D20</f>
        <v>205</v>
      </c>
      <c r="E19" s="33">
        <f t="shared" si="15"/>
        <v>19</v>
      </c>
      <c r="F19" s="33">
        <f t="shared" si="15"/>
        <v>10.1</v>
      </c>
      <c r="G19" s="33">
        <f t="shared" si="15"/>
        <v>0</v>
      </c>
      <c r="H19" s="33">
        <f t="shared" si="15"/>
        <v>0</v>
      </c>
      <c r="I19" s="33">
        <f t="shared" si="15"/>
        <v>0</v>
      </c>
      <c r="J19" s="33">
        <f t="shared" si="15"/>
        <v>0</v>
      </c>
      <c r="K19" s="33">
        <f t="shared" si="15"/>
        <v>234.1</v>
      </c>
      <c r="L19" s="33">
        <f t="shared" si="15"/>
        <v>205</v>
      </c>
      <c r="M19" s="33">
        <f t="shared" si="15"/>
        <v>19</v>
      </c>
      <c r="N19" s="33">
        <f t="shared" si="15"/>
        <v>10.1</v>
      </c>
      <c r="O19" s="33">
        <f t="shared" si="15"/>
        <v>234.1</v>
      </c>
      <c r="P19" s="33">
        <f t="shared" si="15"/>
        <v>205</v>
      </c>
      <c r="Q19" s="33">
        <f t="shared" si="15"/>
        <v>19</v>
      </c>
      <c r="R19" s="33">
        <f t="shared" si="15"/>
        <v>10.1</v>
      </c>
      <c r="S19" s="33">
        <f t="shared" si="15"/>
        <v>0</v>
      </c>
      <c r="T19" s="33">
        <f t="shared" si="15"/>
        <v>0</v>
      </c>
      <c r="U19" s="33">
        <f t="shared" si="15"/>
        <v>0</v>
      </c>
      <c r="V19" s="33">
        <f t="shared" si="15"/>
        <v>0</v>
      </c>
    </row>
    <row r="20" spans="1:22" x14ac:dyDescent="0.3">
      <c r="A20" s="36" t="s">
        <v>43</v>
      </c>
      <c r="B20" s="44" t="s">
        <v>60</v>
      </c>
      <c r="C20" s="33">
        <f t="shared" si="2"/>
        <v>234.1</v>
      </c>
      <c r="D20" s="38">
        <v>205</v>
      </c>
      <c r="E20" s="38">
        <v>19</v>
      </c>
      <c r="F20" s="38">
        <v>10.1</v>
      </c>
      <c r="G20" s="33">
        <f t="shared" si="3"/>
        <v>0</v>
      </c>
      <c r="H20" s="38"/>
      <c r="I20" s="38"/>
      <c r="J20" s="38"/>
      <c r="K20" s="33">
        <f t="shared" si="4"/>
        <v>234.1</v>
      </c>
      <c r="L20" s="33">
        <f t="shared" si="5"/>
        <v>205</v>
      </c>
      <c r="M20" s="33">
        <f t="shared" si="6"/>
        <v>19</v>
      </c>
      <c r="N20" s="33">
        <f t="shared" si="7"/>
        <v>10.1</v>
      </c>
      <c r="O20" s="33">
        <f t="shared" si="8"/>
        <v>234.1</v>
      </c>
      <c r="P20" s="38">
        <v>205</v>
      </c>
      <c r="Q20" s="38">
        <v>19</v>
      </c>
      <c r="R20" s="38">
        <v>10.1</v>
      </c>
      <c r="S20" s="33">
        <f t="shared" si="9"/>
        <v>0</v>
      </c>
      <c r="T20" s="38"/>
      <c r="U20" s="38"/>
      <c r="V20" s="38"/>
    </row>
    <row r="21" spans="1:22" s="35" customFormat="1" ht="31.2" x14ac:dyDescent="0.3">
      <c r="A21" s="73">
        <v>4</v>
      </c>
      <c r="B21" s="34" t="s">
        <v>54</v>
      </c>
      <c r="C21" s="33">
        <f>C22+C24</f>
        <v>253.81200000000001</v>
      </c>
      <c r="D21" s="33">
        <f t="shared" ref="D21:V21" si="16">D22+D24</f>
        <v>216.13200000000001</v>
      </c>
      <c r="E21" s="33">
        <f t="shared" si="16"/>
        <v>22.28</v>
      </c>
      <c r="F21" s="33">
        <f t="shared" si="16"/>
        <v>15.4</v>
      </c>
      <c r="G21" s="33">
        <f t="shared" si="16"/>
        <v>0</v>
      </c>
      <c r="H21" s="33">
        <f t="shared" si="16"/>
        <v>0</v>
      </c>
      <c r="I21" s="33">
        <f t="shared" si="16"/>
        <v>0</v>
      </c>
      <c r="J21" s="33">
        <f t="shared" si="16"/>
        <v>0</v>
      </c>
      <c r="K21" s="33">
        <f t="shared" si="16"/>
        <v>253.81200000000001</v>
      </c>
      <c r="L21" s="33">
        <f t="shared" si="16"/>
        <v>216.13200000000001</v>
      </c>
      <c r="M21" s="33">
        <f t="shared" si="16"/>
        <v>22.28</v>
      </c>
      <c r="N21" s="33">
        <f t="shared" si="16"/>
        <v>15.4</v>
      </c>
      <c r="O21" s="33">
        <f t="shared" si="16"/>
        <v>253.81200000000001</v>
      </c>
      <c r="P21" s="33">
        <f t="shared" si="16"/>
        <v>216.13200000000001</v>
      </c>
      <c r="Q21" s="33">
        <f t="shared" si="16"/>
        <v>22.28</v>
      </c>
      <c r="R21" s="33">
        <f t="shared" si="16"/>
        <v>15.4</v>
      </c>
      <c r="S21" s="33">
        <f t="shared" si="16"/>
        <v>0</v>
      </c>
      <c r="T21" s="33">
        <f t="shared" si="16"/>
        <v>0</v>
      </c>
      <c r="U21" s="33">
        <f t="shared" si="16"/>
        <v>0</v>
      </c>
      <c r="V21" s="33">
        <f t="shared" si="16"/>
        <v>0</v>
      </c>
    </row>
    <row r="22" spans="1:22" s="47" customFormat="1" ht="38.25" customHeight="1" x14ac:dyDescent="0.3">
      <c r="A22" s="45" t="s">
        <v>51</v>
      </c>
      <c r="B22" s="46" t="s">
        <v>55</v>
      </c>
      <c r="C22" s="33">
        <f>C23</f>
        <v>146.56200000000001</v>
      </c>
      <c r="D22" s="33">
        <f t="shared" ref="D22:V22" si="17">D23</f>
        <v>124.062</v>
      </c>
      <c r="E22" s="33">
        <f t="shared" si="17"/>
        <v>12.5</v>
      </c>
      <c r="F22" s="33">
        <f t="shared" si="17"/>
        <v>10</v>
      </c>
      <c r="G22" s="33">
        <f t="shared" si="17"/>
        <v>0</v>
      </c>
      <c r="H22" s="33">
        <f t="shared" si="17"/>
        <v>0</v>
      </c>
      <c r="I22" s="33">
        <f t="shared" si="17"/>
        <v>0</v>
      </c>
      <c r="J22" s="33">
        <f t="shared" si="17"/>
        <v>0</v>
      </c>
      <c r="K22" s="33">
        <f t="shared" si="17"/>
        <v>146.56200000000001</v>
      </c>
      <c r="L22" s="33">
        <f t="shared" si="17"/>
        <v>124.062</v>
      </c>
      <c r="M22" s="33">
        <f t="shared" si="17"/>
        <v>12.5</v>
      </c>
      <c r="N22" s="33">
        <f t="shared" si="17"/>
        <v>10</v>
      </c>
      <c r="O22" s="33">
        <f t="shared" si="17"/>
        <v>146.56200000000001</v>
      </c>
      <c r="P22" s="33">
        <f t="shared" si="17"/>
        <v>124.062</v>
      </c>
      <c r="Q22" s="33">
        <f t="shared" si="17"/>
        <v>12.5</v>
      </c>
      <c r="R22" s="33">
        <f t="shared" si="17"/>
        <v>10</v>
      </c>
      <c r="S22" s="33">
        <f t="shared" si="17"/>
        <v>0</v>
      </c>
      <c r="T22" s="33">
        <f t="shared" si="17"/>
        <v>0</v>
      </c>
      <c r="U22" s="33">
        <f t="shared" si="17"/>
        <v>0</v>
      </c>
      <c r="V22" s="33">
        <f t="shared" si="17"/>
        <v>0</v>
      </c>
    </row>
    <row r="23" spans="1:22" x14ac:dyDescent="0.3">
      <c r="A23" s="36" t="s">
        <v>43</v>
      </c>
      <c r="B23" s="44" t="s">
        <v>62</v>
      </c>
      <c r="C23" s="33">
        <f t="shared" si="2"/>
        <v>146.56200000000001</v>
      </c>
      <c r="D23" s="38">
        <v>124.062</v>
      </c>
      <c r="E23" s="38">
        <v>12.5</v>
      </c>
      <c r="F23" s="38">
        <v>10</v>
      </c>
      <c r="G23" s="33">
        <f t="shared" si="3"/>
        <v>0</v>
      </c>
      <c r="H23" s="38"/>
      <c r="I23" s="38"/>
      <c r="J23" s="38"/>
      <c r="K23" s="33">
        <f t="shared" si="4"/>
        <v>146.56200000000001</v>
      </c>
      <c r="L23" s="33">
        <f t="shared" si="5"/>
        <v>124.062</v>
      </c>
      <c r="M23" s="33">
        <f t="shared" si="6"/>
        <v>12.5</v>
      </c>
      <c r="N23" s="33">
        <f t="shared" si="7"/>
        <v>10</v>
      </c>
      <c r="O23" s="33">
        <f t="shared" si="8"/>
        <v>146.56200000000001</v>
      </c>
      <c r="P23" s="38">
        <v>124.062</v>
      </c>
      <c r="Q23" s="38">
        <v>12.5</v>
      </c>
      <c r="R23" s="38">
        <v>10</v>
      </c>
      <c r="S23" s="33">
        <f t="shared" si="9"/>
        <v>0</v>
      </c>
      <c r="T23" s="38"/>
      <c r="U23" s="38"/>
      <c r="V23" s="38"/>
    </row>
    <row r="24" spans="1:22" s="47" customFormat="1" ht="16.2" x14ac:dyDescent="0.3">
      <c r="A24" s="45" t="s">
        <v>51</v>
      </c>
      <c r="B24" s="46" t="s">
        <v>56</v>
      </c>
      <c r="C24" s="33">
        <f>C25</f>
        <v>107.25</v>
      </c>
      <c r="D24" s="33">
        <f t="shared" ref="D24:V24" si="18">D25</f>
        <v>92.07</v>
      </c>
      <c r="E24" s="33">
        <f t="shared" si="18"/>
        <v>9.7799999999999994</v>
      </c>
      <c r="F24" s="33">
        <f t="shared" si="18"/>
        <v>5.4</v>
      </c>
      <c r="G24" s="33">
        <f t="shared" si="18"/>
        <v>0</v>
      </c>
      <c r="H24" s="33">
        <f t="shared" si="18"/>
        <v>0</v>
      </c>
      <c r="I24" s="33">
        <f t="shared" si="18"/>
        <v>0</v>
      </c>
      <c r="J24" s="33">
        <f t="shared" si="18"/>
        <v>0</v>
      </c>
      <c r="K24" s="33">
        <f t="shared" si="18"/>
        <v>107.25</v>
      </c>
      <c r="L24" s="33">
        <f t="shared" si="18"/>
        <v>92.07</v>
      </c>
      <c r="M24" s="33">
        <f t="shared" si="18"/>
        <v>9.7799999999999994</v>
      </c>
      <c r="N24" s="33">
        <f t="shared" si="18"/>
        <v>5.4</v>
      </c>
      <c r="O24" s="33">
        <f t="shared" si="18"/>
        <v>107.25</v>
      </c>
      <c r="P24" s="33">
        <f t="shared" si="18"/>
        <v>92.07</v>
      </c>
      <c r="Q24" s="33">
        <f t="shared" si="18"/>
        <v>9.7799999999999994</v>
      </c>
      <c r="R24" s="33">
        <f t="shared" si="18"/>
        <v>5.4</v>
      </c>
      <c r="S24" s="33">
        <f t="shared" si="18"/>
        <v>0</v>
      </c>
      <c r="T24" s="33">
        <f t="shared" si="18"/>
        <v>0</v>
      </c>
      <c r="U24" s="33">
        <f t="shared" si="18"/>
        <v>0</v>
      </c>
      <c r="V24" s="33">
        <f t="shared" si="18"/>
        <v>0</v>
      </c>
    </row>
    <row r="25" spans="1:22" x14ac:dyDescent="0.3">
      <c r="A25" s="36" t="s">
        <v>43</v>
      </c>
      <c r="B25" s="44" t="s">
        <v>62</v>
      </c>
      <c r="C25" s="33">
        <f t="shared" si="2"/>
        <v>107.25</v>
      </c>
      <c r="D25" s="38">
        <v>92.07</v>
      </c>
      <c r="E25" s="38">
        <v>9.7799999999999994</v>
      </c>
      <c r="F25" s="38">
        <v>5.4</v>
      </c>
      <c r="G25" s="33">
        <f t="shared" si="3"/>
        <v>0</v>
      </c>
      <c r="H25" s="38"/>
      <c r="I25" s="38"/>
      <c r="J25" s="38"/>
      <c r="K25" s="33">
        <f t="shared" si="4"/>
        <v>107.25</v>
      </c>
      <c r="L25" s="33">
        <f t="shared" si="5"/>
        <v>92.07</v>
      </c>
      <c r="M25" s="33">
        <f t="shared" si="6"/>
        <v>9.7799999999999994</v>
      </c>
      <c r="N25" s="33">
        <f t="shared" si="7"/>
        <v>5.4</v>
      </c>
      <c r="O25" s="33">
        <f t="shared" si="8"/>
        <v>107.25</v>
      </c>
      <c r="P25" s="38">
        <v>92.07</v>
      </c>
      <c r="Q25" s="38">
        <v>9.7799999999999994</v>
      </c>
      <c r="R25" s="38">
        <v>5.4</v>
      </c>
      <c r="S25" s="33">
        <f t="shared" si="9"/>
        <v>0</v>
      </c>
      <c r="T25" s="38"/>
      <c r="U25" s="38"/>
      <c r="V25" s="38"/>
    </row>
    <row r="26" spans="1:22" s="35" customFormat="1" ht="39.75" customHeight="1" x14ac:dyDescent="0.3">
      <c r="A26" s="73">
        <v>5</v>
      </c>
      <c r="B26" s="34" t="s">
        <v>57</v>
      </c>
      <c r="C26" s="33">
        <f t="shared" ref="C26:V26" si="19">C27+C29</f>
        <v>508.20999999999992</v>
      </c>
      <c r="D26" s="33">
        <f t="shared" si="19"/>
        <v>439.09</v>
      </c>
      <c r="E26" s="33">
        <f t="shared" si="19"/>
        <v>44.05</v>
      </c>
      <c r="F26" s="33">
        <f t="shared" si="19"/>
        <v>25.07</v>
      </c>
      <c r="G26" s="33">
        <f t="shared" si="19"/>
        <v>0</v>
      </c>
      <c r="H26" s="33">
        <f t="shared" si="19"/>
        <v>0</v>
      </c>
      <c r="I26" s="33">
        <f t="shared" si="19"/>
        <v>0</v>
      </c>
      <c r="J26" s="33">
        <f t="shared" si="19"/>
        <v>0</v>
      </c>
      <c r="K26" s="33">
        <f t="shared" si="19"/>
        <v>508.20999999999992</v>
      </c>
      <c r="L26" s="33">
        <f t="shared" si="19"/>
        <v>439.09</v>
      </c>
      <c r="M26" s="33">
        <f t="shared" si="19"/>
        <v>44.05</v>
      </c>
      <c r="N26" s="33">
        <f t="shared" si="19"/>
        <v>25.07</v>
      </c>
      <c r="O26" s="33">
        <f t="shared" si="19"/>
        <v>508.20999999999992</v>
      </c>
      <c r="P26" s="33">
        <f t="shared" si="19"/>
        <v>439.09</v>
      </c>
      <c r="Q26" s="33">
        <f t="shared" si="19"/>
        <v>44.05</v>
      </c>
      <c r="R26" s="33">
        <f t="shared" si="19"/>
        <v>25.07</v>
      </c>
      <c r="S26" s="33">
        <f t="shared" si="19"/>
        <v>0</v>
      </c>
      <c r="T26" s="33">
        <f t="shared" si="19"/>
        <v>0</v>
      </c>
      <c r="U26" s="33">
        <f t="shared" si="19"/>
        <v>0</v>
      </c>
      <c r="V26" s="33">
        <f t="shared" si="19"/>
        <v>0</v>
      </c>
    </row>
    <row r="27" spans="1:22" s="47" customFormat="1" ht="36.75" customHeight="1" x14ac:dyDescent="0.3">
      <c r="A27" s="45" t="s">
        <v>51</v>
      </c>
      <c r="B27" s="46" t="s">
        <v>58</v>
      </c>
      <c r="C27" s="33">
        <f>C28</f>
        <v>353.98999999999995</v>
      </c>
      <c r="D27" s="33">
        <f t="shared" ref="D27:V27" si="20">D28</f>
        <v>305.58999999999997</v>
      </c>
      <c r="E27" s="33">
        <f t="shared" si="20"/>
        <v>31.5</v>
      </c>
      <c r="F27" s="33">
        <f t="shared" si="20"/>
        <v>16.899999999999999</v>
      </c>
      <c r="G27" s="33">
        <f t="shared" si="20"/>
        <v>0</v>
      </c>
      <c r="H27" s="33">
        <f t="shared" si="20"/>
        <v>0</v>
      </c>
      <c r="I27" s="33">
        <f t="shared" si="20"/>
        <v>0</v>
      </c>
      <c r="J27" s="33">
        <f t="shared" si="20"/>
        <v>0</v>
      </c>
      <c r="K27" s="33">
        <f t="shared" si="20"/>
        <v>353.98999999999995</v>
      </c>
      <c r="L27" s="33">
        <f t="shared" si="20"/>
        <v>305.58999999999997</v>
      </c>
      <c r="M27" s="33">
        <f t="shared" si="20"/>
        <v>31.5</v>
      </c>
      <c r="N27" s="33">
        <f t="shared" si="20"/>
        <v>16.899999999999999</v>
      </c>
      <c r="O27" s="33">
        <f t="shared" si="20"/>
        <v>353.98999999999995</v>
      </c>
      <c r="P27" s="33">
        <f t="shared" si="20"/>
        <v>305.58999999999997</v>
      </c>
      <c r="Q27" s="33">
        <f t="shared" si="20"/>
        <v>31.5</v>
      </c>
      <c r="R27" s="33">
        <f t="shared" si="20"/>
        <v>16.899999999999999</v>
      </c>
      <c r="S27" s="33">
        <f t="shared" si="20"/>
        <v>0</v>
      </c>
      <c r="T27" s="33">
        <f t="shared" si="20"/>
        <v>0</v>
      </c>
      <c r="U27" s="33">
        <f t="shared" si="20"/>
        <v>0</v>
      </c>
      <c r="V27" s="33">
        <f t="shared" si="20"/>
        <v>0</v>
      </c>
    </row>
    <row r="28" spans="1:22" ht="21" customHeight="1" x14ac:dyDescent="0.3">
      <c r="A28" s="36" t="s">
        <v>43</v>
      </c>
      <c r="B28" s="44" t="s">
        <v>60</v>
      </c>
      <c r="C28" s="33">
        <f t="shared" si="2"/>
        <v>353.98999999999995</v>
      </c>
      <c r="D28" s="38">
        <v>305.58999999999997</v>
      </c>
      <c r="E28" s="38">
        <v>31.5</v>
      </c>
      <c r="F28" s="38">
        <v>16.899999999999999</v>
      </c>
      <c r="G28" s="33">
        <f t="shared" si="3"/>
        <v>0</v>
      </c>
      <c r="H28" s="38"/>
      <c r="I28" s="38"/>
      <c r="J28" s="38"/>
      <c r="K28" s="33">
        <f t="shared" si="4"/>
        <v>353.98999999999995</v>
      </c>
      <c r="L28" s="33">
        <f t="shared" si="5"/>
        <v>305.58999999999997</v>
      </c>
      <c r="M28" s="33">
        <f t="shared" si="6"/>
        <v>31.5</v>
      </c>
      <c r="N28" s="33">
        <f t="shared" si="7"/>
        <v>16.899999999999999</v>
      </c>
      <c r="O28" s="33">
        <f t="shared" si="8"/>
        <v>353.98999999999995</v>
      </c>
      <c r="P28" s="38">
        <v>305.58999999999997</v>
      </c>
      <c r="Q28" s="38">
        <v>31.5</v>
      </c>
      <c r="R28" s="38">
        <v>16.899999999999999</v>
      </c>
      <c r="S28" s="33">
        <f t="shared" si="9"/>
        <v>0</v>
      </c>
      <c r="T28" s="38"/>
      <c r="U28" s="38"/>
      <c r="V28" s="38"/>
    </row>
    <row r="29" spans="1:22" s="47" customFormat="1" ht="19.5" customHeight="1" x14ac:dyDescent="0.3">
      <c r="A29" s="45" t="s">
        <v>51</v>
      </c>
      <c r="B29" s="46" t="s">
        <v>59</v>
      </c>
      <c r="C29" s="33">
        <f>C30</f>
        <v>154.22</v>
      </c>
      <c r="D29" s="33">
        <f t="shared" ref="D29:V29" si="21">D30</f>
        <v>133.5</v>
      </c>
      <c r="E29" s="33">
        <f t="shared" si="21"/>
        <v>12.55</v>
      </c>
      <c r="F29" s="33">
        <f t="shared" si="21"/>
        <v>8.17</v>
      </c>
      <c r="G29" s="33">
        <f t="shared" si="21"/>
        <v>0</v>
      </c>
      <c r="H29" s="33">
        <f t="shared" si="21"/>
        <v>0</v>
      </c>
      <c r="I29" s="33">
        <f t="shared" si="21"/>
        <v>0</v>
      </c>
      <c r="J29" s="33">
        <f t="shared" si="21"/>
        <v>0</v>
      </c>
      <c r="K29" s="33">
        <f t="shared" si="21"/>
        <v>154.22</v>
      </c>
      <c r="L29" s="33">
        <f t="shared" si="21"/>
        <v>133.5</v>
      </c>
      <c r="M29" s="33">
        <f t="shared" si="21"/>
        <v>12.55</v>
      </c>
      <c r="N29" s="33">
        <f t="shared" si="21"/>
        <v>8.17</v>
      </c>
      <c r="O29" s="33">
        <f t="shared" si="21"/>
        <v>154.22</v>
      </c>
      <c r="P29" s="33">
        <f t="shared" si="21"/>
        <v>133.5</v>
      </c>
      <c r="Q29" s="33">
        <f t="shared" si="21"/>
        <v>12.55</v>
      </c>
      <c r="R29" s="33">
        <f t="shared" si="21"/>
        <v>8.17</v>
      </c>
      <c r="S29" s="33">
        <f t="shared" si="21"/>
        <v>0</v>
      </c>
      <c r="T29" s="33">
        <f t="shared" si="21"/>
        <v>0</v>
      </c>
      <c r="U29" s="33">
        <f t="shared" si="21"/>
        <v>0</v>
      </c>
      <c r="V29" s="33">
        <f t="shared" si="21"/>
        <v>0</v>
      </c>
    </row>
    <row r="30" spans="1:22" ht="24.75" customHeight="1" x14ac:dyDescent="0.3">
      <c r="A30" s="36" t="s">
        <v>43</v>
      </c>
      <c r="B30" s="44" t="s">
        <v>60</v>
      </c>
      <c r="C30" s="33">
        <f t="shared" si="2"/>
        <v>154.22</v>
      </c>
      <c r="D30" s="38">
        <v>133.5</v>
      </c>
      <c r="E30" s="38">
        <v>12.55</v>
      </c>
      <c r="F30" s="38">
        <v>8.17</v>
      </c>
      <c r="G30" s="33">
        <f t="shared" si="3"/>
        <v>0</v>
      </c>
      <c r="H30" s="38"/>
      <c r="I30" s="38"/>
      <c r="J30" s="38"/>
      <c r="K30" s="33">
        <f t="shared" si="4"/>
        <v>154.22</v>
      </c>
      <c r="L30" s="33">
        <f t="shared" si="5"/>
        <v>133.5</v>
      </c>
      <c r="M30" s="33">
        <f t="shared" si="6"/>
        <v>12.55</v>
      </c>
      <c r="N30" s="33">
        <f t="shared" si="7"/>
        <v>8.17</v>
      </c>
      <c r="O30" s="33">
        <f t="shared" si="8"/>
        <v>154.22</v>
      </c>
      <c r="P30" s="38">
        <v>133.5</v>
      </c>
      <c r="Q30" s="38">
        <v>12.55</v>
      </c>
      <c r="R30" s="38">
        <v>8.17</v>
      </c>
      <c r="S30" s="33">
        <f t="shared" si="9"/>
        <v>0</v>
      </c>
      <c r="T30" s="38"/>
      <c r="U30" s="38"/>
      <c r="V30" s="38"/>
    </row>
    <row r="31" spans="1:22" ht="15.75" x14ac:dyDescent="0.25">
      <c r="C31" s="51"/>
      <c r="D31" s="48"/>
      <c r="E31" s="48"/>
      <c r="F31" s="48"/>
      <c r="G31" s="51"/>
      <c r="H31" s="48"/>
      <c r="I31" s="48"/>
      <c r="J31" s="48"/>
      <c r="K31" s="51"/>
      <c r="L31" s="48"/>
      <c r="M31" s="48"/>
      <c r="N31" s="48"/>
      <c r="O31" s="49"/>
      <c r="P31" s="48"/>
      <c r="Q31" s="48"/>
      <c r="R31" s="48"/>
      <c r="S31" s="49"/>
      <c r="T31" s="48"/>
      <c r="U31" s="48"/>
      <c r="V31" s="48"/>
    </row>
    <row r="32" spans="1:22" ht="15.75" x14ac:dyDescent="0.25">
      <c r="C32" s="51"/>
      <c r="D32" s="48"/>
      <c r="E32" s="48"/>
      <c r="F32" s="48"/>
      <c r="G32" s="51"/>
      <c r="H32" s="48"/>
      <c r="I32" s="48"/>
      <c r="J32" s="48"/>
      <c r="K32" s="51"/>
      <c r="L32" s="48"/>
      <c r="M32" s="48"/>
      <c r="N32" s="48"/>
      <c r="O32" s="49"/>
      <c r="P32" s="48"/>
      <c r="Q32" s="48"/>
      <c r="R32" s="48"/>
      <c r="S32" s="49"/>
      <c r="T32" s="48"/>
      <c r="U32" s="48"/>
      <c r="V32" s="48"/>
    </row>
    <row r="33" spans="1:22" ht="15.75" hidden="1" x14ac:dyDescent="0.25">
      <c r="B33" s="37" t="s">
        <v>61</v>
      </c>
      <c r="C33" s="74">
        <v>1707.8898000000002</v>
      </c>
      <c r="D33" s="48"/>
      <c r="E33" s="48"/>
      <c r="F33" s="48"/>
      <c r="G33" s="74">
        <v>1707.8898000000002</v>
      </c>
      <c r="H33" s="48"/>
      <c r="I33" s="48"/>
      <c r="J33" s="48"/>
      <c r="K33" s="74">
        <v>1707.8898000000002</v>
      </c>
      <c r="L33" s="48"/>
      <c r="M33" s="48"/>
      <c r="N33" s="48"/>
      <c r="O33" s="49"/>
      <c r="P33" s="48"/>
      <c r="Q33" s="48"/>
      <c r="R33" s="48"/>
      <c r="S33" s="49"/>
      <c r="T33" s="48"/>
      <c r="U33" s="48"/>
      <c r="V33" s="48"/>
    </row>
    <row r="34" spans="1:22" ht="15.75" hidden="1" x14ac:dyDescent="0.25">
      <c r="B34" s="44" t="s">
        <v>60</v>
      </c>
      <c r="C34" s="75">
        <v>2115.5492000000004</v>
      </c>
      <c r="G34" s="75">
        <v>2115.5492000000004</v>
      </c>
      <c r="K34" s="75">
        <v>2115.5492000000004</v>
      </c>
    </row>
    <row r="35" spans="1:22" ht="15.75" hidden="1" x14ac:dyDescent="0.25">
      <c r="B35" s="44" t="s">
        <v>62</v>
      </c>
      <c r="C35" s="75">
        <v>309.42900000000003</v>
      </c>
      <c r="G35" s="75">
        <v>309.42900000000003</v>
      </c>
      <c r="K35" s="75">
        <v>309.42900000000003</v>
      </c>
    </row>
    <row r="41" spans="1:22" s="26" customFormat="1" ht="15.75" x14ac:dyDescent="0.25">
      <c r="A41" s="23"/>
      <c r="B41" s="24"/>
      <c r="D41" s="20"/>
      <c r="E41" s="20"/>
      <c r="F41" s="20"/>
      <c r="H41" s="20"/>
      <c r="I41" s="20"/>
      <c r="J41" s="20"/>
      <c r="L41" s="20"/>
      <c r="M41" s="20"/>
      <c r="N41" s="20"/>
      <c r="P41" s="20"/>
      <c r="Q41" s="20"/>
      <c r="R41" s="20"/>
      <c r="T41" s="20"/>
      <c r="U41" s="20"/>
      <c r="V41" s="20"/>
    </row>
    <row r="42" spans="1:22" s="26" customFormat="1" ht="15.75" x14ac:dyDescent="0.25">
      <c r="A42" s="23"/>
      <c r="B42" s="24"/>
      <c r="D42" s="20"/>
      <c r="E42" s="20"/>
      <c r="F42" s="20"/>
      <c r="H42" s="20"/>
      <c r="I42" s="20"/>
      <c r="J42" s="20"/>
      <c r="L42" s="20"/>
      <c r="M42" s="20"/>
      <c r="N42" s="20"/>
      <c r="P42" s="20"/>
      <c r="Q42" s="20"/>
      <c r="R42" s="20"/>
      <c r="T42" s="20"/>
      <c r="U42" s="20"/>
      <c r="V42" s="20"/>
    </row>
    <row r="43" spans="1:22" s="26" customFormat="1" ht="15.75" x14ac:dyDescent="0.25">
      <c r="A43" s="23"/>
      <c r="B43" s="24"/>
      <c r="D43" s="20"/>
      <c r="E43" s="20"/>
      <c r="F43" s="20"/>
      <c r="H43" s="20"/>
      <c r="I43" s="20"/>
      <c r="J43" s="20"/>
      <c r="L43" s="20"/>
      <c r="M43" s="20"/>
      <c r="N43" s="20"/>
      <c r="P43" s="20"/>
      <c r="Q43" s="20"/>
      <c r="R43" s="20"/>
      <c r="T43" s="20"/>
      <c r="U43" s="20"/>
      <c r="V43" s="20"/>
    </row>
    <row r="44" spans="1:22" s="26" customFormat="1" ht="15.75" x14ac:dyDescent="0.25">
      <c r="A44" s="23"/>
      <c r="B44" s="24"/>
      <c r="D44" s="20"/>
      <c r="E44" s="20"/>
      <c r="F44" s="20"/>
      <c r="H44" s="20"/>
      <c r="I44" s="20"/>
      <c r="J44" s="20"/>
      <c r="L44" s="20"/>
      <c r="M44" s="20"/>
      <c r="N44" s="20"/>
      <c r="P44" s="20"/>
      <c r="Q44" s="20"/>
      <c r="R44" s="20"/>
      <c r="T44" s="20"/>
      <c r="U44" s="20"/>
      <c r="V44" s="20"/>
    </row>
    <row r="45" spans="1:22" s="26" customFormat="1" ht="15.75" x14ac:dyDescent="0.25">
      <c r="A45" s="23"/>
      <c r="B45" s="24"/>
      <c r="D45" s="20"/>
      <c r="E45" s="20"/>
      <c r="F45" s="20"/>
      <c r="H45" s="20"/>
      <c r="I45" s="20"/>
      <c r="J45" s="20"/>
      <c r="L45" s="20"/>
      <c r="M45" s="20"/>
      <c r="N45" s="20"/>
      <c r="P45" s="20"/>
      <c r="Q45" s="20"/>
      <c r="R45" s="20"/>
      <c r="T45" s="20"/>
      <c r="U45" s="20"/>
      <c r="V45" s="20"/>
    </row>
  </sheetData>
  <mergeCells count="11">
    <mergeCell ref="A1:V1"/>
    <mergeCell ref="A2:V2"/>
    <mergeCell ref="A3:V3"/>
    <mergeCell ref="G5:J6"/>
    <mergeCell ref="C5:F6"/>
    <mergeCell ref="K5:N6"/>
    <mergeCell ref="O5:V5"/>
    <mergeCell ref="O6:R6"/>
    <mergeCell ref="S6:V6"/>
    <mergeCell ref="A5:A7"/>
    <mergeCell ref="B5:B7"/>
  </mergeCells>
  <pageMargins left="0.61" right="0.17" top="0.21" bottom="0.31496062992126" header="0.196850393700787" footer="0.196850393700787"/>
  <pageSetup paperSize="8"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57"/>
  <sheetViews>
    <sheetView zoomScale="70" zoomScaleNormal="70" workbookViewId="0">
      <pane xSplit="2" ySplit="7" topLeftCell="C8" activePane="bottomRight" state="frozen"/>
      <selection pane="topRight" activeCell="C1" sqref="C1"/>
      <selection pane="bottomLeft" activeCell="A9" sqref="A9"/>
      <selection pane="bottomRight" activeCell="J22" sqref="J22"/>
    </sheetView>
  </sheetViews>
  <sheetFormatPr defaultColWidth="8.88671875" defaultRowHeight="15.6" x14ac:dyDescent="0.3"/>
  <cols>
    <col min="1" max="1" width="6" style="23" customWidth="1"/>
    <col min="2" max="2" width="78.6640625" style="24" customWidth="1"/>
    <col min="3" max="3" width="18.33203125" style="24" customWidth="1"/>
    <col min="4" max="4" width="10.6640625" style="20" customWidth="1"/>
    <col min="5" max="6" width="10.6640625" style="26" customWidth="1"/>
    <col min="7" max="7" width="10.5546875" style="26" customWidth="1"/>
    <col min="8" max="10" width="10.5546875" style="20" customWidth="1"/>
    <col min="11" max="11" width="12.5546875" style="26" customWidth="1"/>
    <col min="12" max="14" width="12.5546875" style="20" customWidth="1"/>
    <col min="15" max="15" width="12.5546875" style="26" customWidth="1"/>
    <col min="16" max="18" width="12.5546875" style="20" customWidth="1"/>
    <col min="19" max="19" width="12.5546875" style="26" customWidth="1"/>
    <col min="20" max="22" width="12.5546875" style="20" customWidth="1"/>
    <col min="23" max="24" width="14" style="20" customWidth="1"/>
    <col min="25" max="16384" width="8.88671875" style="20"/>
  </cols>
  <sheetData>
    <row r="1" spans="1:22" x14ac:dyDescent="0.3">
      <c r="A1" s="111" t="s">
        <v>0</v>
      </c>
      <c r="B1" s="111"/>
      <c r="C1" s="111"/>
      <c r="D1" s="111"/>
      <c r="E1" s="111"/>
      <c r="F1" s="111"/>
      <c r="G1" s="111"/>
      <c r="H1" s="111"/>
      <c r="I1" s="111"/>
      <c r="J1" s="111"/>
      <c r="K1" s="18"/>
      <c r="L1" s="19"/>
      <c r="M1" s="18"/>
      <c r="N1" s="18"/>
      <c r="O1" s="18"/>
      <c r="P1" s="18"/>
      <c r="Q1" s="18"/>
      <c r="R1" s="18"/>
      <c r="S1" s="18"/>
      <c r="T1" s="18"/>
      <c r="U1" s="18"/>
      <c r="V1" s="18"/>
    </row>
    <row r="2" spans="1:22" x14ac:dyDescent="0.3">
      <c r="A2" s="112" t="s">
        <v>30</v>
      </c>
      <c r="B2" s="112"/>
      <c r="C2" s="112"/>
      <c r="D2" s="112"/>
      <c r="E2" s="112"/>
      <c r="F2" s="112"/>
      <c r="G2" s="112"/>
      <c r="H2" s="112"/>
      <c r="I2" s="112"/>
      <c r="J2" s="112"/>
      <c r="K2" s="21"/>
      <c r="L2" s="21"/>
      <c r="M2" s="21"/>
      <c r="N2" s="21"/>
      <c r="O2" s="21"/>
      <c r="P2" s="21"/>
      <c r="Q2" s="21"/>
      <c r="R2" s="21"/>
      <c r="S2" s="21"/>
      <c r="T2" s="21"/>
      <c r="U2" s="21"/>
      <c r="V2" s="21"/>
    </row>
    <row r="3" spans="1:22" x14ac:dyDescent="0.3">
      <c r="A3" s="113" t="s">
        <v>89</v>
      </c>
      <c r="B3" s="114"/>
      <c r="C3" s="114"/>
      <c r="D3" s="114"/>
      <c r="E3" s="114"/>
      <c r="F3" s="114"/>
      <c r="G3" s="114"/>
      <c r="H3" s="114"/>
      <c r="I3" s="114"/>
      <c r="J3" s="114"/>
      <c r="K3" s="22"/>
      <c r="L3" s="22"/>
      <c r="M3" s="22"/>
      <c r="N3" s="22"/>
      <c r="O3" s="22"/>
      <c r="P3" s="22"/>
      <c r="Q3" s="22"/>
      <c r="R3" s="22"/>
      <c r="S3" s="22"/>
      <c r="T3" s="22"/>
      <c r="U3" s="22"/>
      <c r="V3" s="22"/>
    </row>
    <row r="4" spans="1:22" x14ac:dyDescent="0.3">
      <c r="C4" s="25"/>
      <c r="D4" s="18"/>
      <c r="H4" s="28"/>
      <c r="L4" s="28"/>
      <c r="P4" s="27"/>
      <c r="T4" s="27" t="s">
        <v>31</v>
      </c>
      <c r="U4" s="27"/>
    </row>
    <row r="5" spans="1:22" ht="19.5" customHeight="1" x14ac:dyDescent="0.3">
      <c r="A5" s="110" t="s">
        <v>3</v>
      </c>
      <c r="B5" s="110" t="s">
        <v>32</v>
      </c>
      <c r="C5" s="109" t="s">
        <v>33</v>
      </c>
      <c r="D5" s="109"/>
      <c r="E5" s="109"/>
      <c r="F5" s="109"/>
      <c r="G5" s="102" t="s">
        <v>90</v>
      </c>
      <c r="H5" s="103"/>
      <c r="I5" s="103"/>
      <c r="J5" s="104"/>
      <c r="K5" s="102" t="s">
        <v>8</v>
      </c>
      <c r="L5" s="103"/>
      <c r="M5" s="103"/>
      <c r="N5" s="104"/>
      <c r="O5" s="108" t="s">
        <v>34</v>
      </c>
      <c r="P5" s="108"/>
      <c r="Q5" s="108"/>
      <c r="R5" s="108"/>
      <c r="S5" s="108"/>
      <c r="T5" s="108"/>
      <c r="U5" s="108"/>
      <c r="V5" s="108"/>
    </row>
    <row r="6" spans="1:22" ht="18.75" customHeight="1" x14ac:dyDescent="0.3">
      <c r="A6" s="110"/>
      <c r="B6" s="110"/>
      <c r="C6" s="109"/>
      <c r="D6" s="109"/>
      <c r="E6" s="109"/>
      <c r="F6" s="109"/>
      <c r="G6" s="105"/>
      <c r="H6" s="106"/>
      <c r="I6" s="106"/>
      <c r="J6" s="107"/>
      <c r="K6" s="105"/>
      <c r="L6" s="106"/>
      <c r="M6" s="106"/>
      <c r="N6" s="107"/>
      <c r="O6" s="109" t="s">
        <v>35</v>
      </c>
      <c r="P6" s="109"/>
      <c r="Q6" s="109"/>
      <c r="R6" s="109"/>
      <c r="S6" s="109" t="s">
        <v>36</v>
      </c>
      <c r="T6" s="109"/>
      <c r="U6" s="109"/>
      <c r="V6" s="109"/>
    </row>
    <row r="7" spans="1:22" ht="65.25" customHeight="1" x14ac:dyDescent="0.3">
      <c r="A7" s="110"/>
      <c r="B7" s="110"/>
      <c r="C7" s="29" t="s">
        <v>37</v>
      </c>
      <c r="D7" s="30" t="s">
        <v>38</v>
      </c>
      <c r="E7" s="30" t="s">
        <v>39</v>
      </c>
      <c r="F7" s="30" t="s">
        <v>40</v>
      </c>
      <c r="G7" s="29" t="s">
        <v>37</v>
      </c>
      <c r="H7" s="30" t="s">
        <v>38</v>
      </c>
      <c r="I7" s="30" t="s">
        <v>39</v>
      </c>
      <c r="J7" s="30" t="s">
        <v>40</v>
      </c>
      <c r="K7" s="29" t="s">
        <v>37</v>
      </c>
      <c r="L7" s="30" t="s">
        <v>38</v>
      </c>
      <c r="M7" s="30" t="s">
        <v>39</v>
      </c>
      <c r="N7" s="30" t="s">
        <v>40</v>
      </c>
      <c r="O7" s="29" t="s">
        <v>37</v>
      </c>
      <c r="P7" s="30" t="s">
        <v>38</v>
      </c>
      <c r="Q7" s="30" t="s">
        <v>39</v>
      </c>
      <c r="R7" s="30" t="s">
        <v>40</v>
      </c>
      <c r="S7" s="29" t="s">
        <v>37</v>
      </c>
      <c r="T7" s="30" t="s">
        <v>38</v>
      </c>
      <c r="U7" s="30" t="s">
        <v>39</v>
      </c>
      <c r="V7" s="30" t="s">
        <v>41</v>
      </c>
    </row>
    <row r="8" spans="1:22" s="55" customFormat="1" ht="31.2" x14ac:dyDescent="0.3">
      <c r="A8" s="52"/>
      <c r="B8" s="53" t="s">
        <v>64</v>
      </c>
      <c r="C8" s="54">
        <v>863.54394000000002</v>
      </c>
      <c r="D8" s="54">
        <v>268.10000000000002</v>
      </c>
      <c r="E8" s="54">
        <v>434.84394000000003</v>
      </c>
      <c r="F8" s="54">
        <v>160.6</v>
      </c>
      <c r="G8" s="54">
        <v>172.50900000000001</v>
      </c>
      <c r="H8" s="54">
        <v>0</v>
      </c>
      <c r="I8" s="54">
        <v>155.25800000000001</v>
      </c>
      <c r="J8" s="54">
        <v>17.251000000000001</v>
      </c>
      <c r="K8" s="54">
        <v>691.03494000000001</v>
      </c>
      <c r="L8" s="54">
        <v>268.10000000000002</v>
      </c>
      <c r="M8" s="54">
        <v>279.58593999999999</v>
      </c>
      <c r="N8" s="54">
        <v>143.34899999999999</v>
      </c>
      <c r="O8" s="54">
        <v>313</v>
      </c>
      <c r="P8" s="54">
        <v>165</v>
      </c>
      <c r="Q8" s="54">
        <v>96</v>
      </c>
      <c r="R8" s="54">
        <v>52</v>
      </c>
      <c r="S8" s="54">
        <v>378.03494000000001</v>
      </c>
      <c r="T8" s="54">
        <v>103.1</v>
      </c>
      <c r="U8" s="54">
        <v>183.58593999999999</v>
      </c>
      <c r="V8" s="54">
        <v>91.34899999999999</v>
      </c>
    </row>
    <row r="9" spans="1:22" s="55" customFormat="1" ht="46.8" x14ac:dyDescent="0.3">
      <c r="A9" s="52">
        <v>1</v>
      </c>
      <c r="B9" s="53" t="s">
        <v>65</v>
      </c>
      <c r="C9" s="54">
        <v>254.08099999999999</v>
      </c>
      <c r="D9" s="54">
        <v>0</v>
      </c>
      <c r="E9" s="54">
        <v>194.08099999999999</v>
      </c>
      <c r="F9" s="54">
        <v>60</v>
      </c>
      <c r="G9" s="54">
        <v>172.50900000000001</v>
      </c>
      <c r="H9" s="54">
        <v>0</v>
      </c>
      <c r="I9" s="54">
        <v>155.25800000000001</v>
      </c>
      <c r="J9" s="54">
        <v>17.251000000000001</v>
      </c>
      <c r="K9" s="54">
        <v>81.571999999999974</v>
      </c>
      <c r="L9" s="54">
        <v>0</v>
      </c>
      <c r="M9" s="54">
        <v>38.822999999999979</v>
      </c>
      <c r="N9" s="54">
        <v>42.748999999999995</v>
      </c>
      <c r="O9" s="54">
        <v>0</v>
      </c>
      <c r="P9" s="54">
        <v>0</v>
      </c>
      <c r="Q9" s="54">
        <v>0</v>
      </c>
      <c r="R9" s="54">
        <v>0</v>
      </c>
      <c r="S9" s="54">
        <v>81.571999999999974</v>
      </c>
      <c r="T9" s="54">
        <v>0</v>
      </c>
      <c r="U9" s="54">
        <v>38.822999999999979</v>
      </c>
      <c r="V9" s="54">
        <v>42.748999999999995</v>
      </c>
    </row>
    <row r="10" spans="1:22" s="59" customFormat="1" ht="48.6" x14ac:dyDescent="0.3">
      <c r="A10" s="56" t="s">
        <v>66</v>
      </c>
      <c r="B10" s="57" t="s">
        <v>67</v>
      </c>
      <c r="C10" s="58">
        <v>254.08099999999999</v>
      </c>
      <c r="D10" s="58">
        <v>0</v>
      </c>
      <c r="E10" s="58">
        <v>194.08099999999999</v>
      </c>
      <c r="F10" s="58">
        <v>60</v>
      </c>
      <c r="G10" s="58">
        <v>172.50900000000001</v>
      </c>
      <c r="H10" s="58">
        <v>0</v>
      </c>
      <c r="I10" s="58">
        <v>155.25800000000001</v>
      </c>
      <c r="J10" s="58">
        <v>17.251000000000001</v>
      </c>
      <c r="K10" s="58">
        <v>81.571999999999974</v>
      </c>
      <c r="L10" s="58">
        <v>0</v>
      </c>
      <c r="M10" s="58">
        <v>38.822999999999979</v>
      </c>
      <c r="N10" s="58">
        <v>42.748999999999995</v>
      </c>
      <c r="O10" s="58">
        <v>0</v>
      </c>
      <c r="P10" s="58">
        <v>0</v>
      </c>
      <c r="Q10" s="58">
        <v>0</v>
      </c>
      <c r="R10" s="58">
        <v>0</v>
      </c>
      <c r="S10" s="58">
        <v>81.571999999999974</v>
      </c>
      <c r="T10" s="58">
        <v>0</v>
      </c>
      <c r="U10" s="58">
        <v>38.822999999999979</v>
      </c>
      <c r="V10" s="58">
        <v>42.748999999999995</v>
      </c>
    </row>
    <row r="11" spans="1:22" s="39" customFormat="1" x14ac:dyDescent="0.3">
      <c r="A11" s="60" t="s">
        <v>43</v>
      </c>
      <c r="B11" s="61" t="s">
        <v>44</v>
      </c>
      <c r="C11" s="38">
        <v>254.08099999999999</v>
      </c>
      <c r="D11" s="38">
        <v>0</v>
      </c>
      <c r="E11" s="38">
        <v>194.08099999999999</v>
      </c>
      <c r="F11" s="38">
        <v>60</v>
      </c>
      <c r="G11" s="38">
        <v>172.50900000000001</v>
      </c>
      <c r="H11" s="38">
        <v>0</v>
      </c>
      <c r="I11" s="38">
        <v>155.25800000000001</v>
      </c>
      <c r="J11" s="38">
        <v>17.251000000000001</v>
      </c>
      <c r="K11" s="38">
        <v>81.571999999999974</v>
      </c>
      <c r="L11" s="38">
        <v>0</v>
      </c>
      <c r="M11" s="38">
        <v>38.822999999999979</v>
      </c>
      <c r="N11" s="38">
        <v>42.748999999999995</v>
      </c>
      <c r="O11" s="38">
        <v>0</v>
      </c>
      <c r="P11" s="38">
        <v>0</v>
      </c>
      <c r="Q11" s="38">
        <v>0</v>
      </c>
      <c r="R11" s="38">
        <v>0</v>
      </c>
      <c r="S11" s="38">
        <v>81.571999999999974</v>
      </c>
      <c r="T11" s="38">
        <v>0</v>
      </c>
      <c r="U11" s="38">
        <v>38.822999999999979</v>
      </c>
      <c r="V11" s="38">
        <v>42.748999999999995</v>
      </c>
    </row>
    <row r="12" spans="1:22" s="39" customFormat="1" ht="31.2" x14ac:dyDescent="0.3">
      <c r="A12" s="62">
        <v>2</v>
      </c>
      <c r="B12" s="63" t="s">
        <v>68</v>
      </c>
      <c r="C12" s="33">
        <v>90</v>
      </c>
      <c r="D12" s="33">
        <v>0</v>
      </c>
      <c r="E12" s="33">
        <v>90</v>
      </c>
      <c r="F12" s="33">
        <v>0</v>
      </c>
      <c r="G12" s="33">
        <v>0</v>
      </c>
      <c r="H12" s="33">
        <v>0</v>
      </c>
      <c r="I12" s="33">
        <v>0</v>
      </c>
      <c r="J12" s="33">
        <v>0</v>
      </c>
      <c r="K12" s="33">
        <v>90</v>
      </c>
      <c r="L12" s="33">
        <v>0</v>
      </c>
      <c r="M12" s="33">
        <v>90</v>
      </c>
      <c r="N12" s="33">
        <v>0</v>
      </c>
      <c r="O12" s="33">
        <v>35</v>
      </c>
      <c r="P12" s="33">
        <v>0</v>
      </c>
      <c r="Q12" s="33">
        <v>35</v>
      </c>
      <c r="R12" s="33">
        <v>0</v>
      </c>
      <c r="S12" s="33">
        <v>55</v>
      </c>
      <c r="T12" s="33">
        <v>0</v>
      </c>
      <c r="U12" s="33">
        <v>55</v>
      </c>
      <c r="V12" s="33">
        <v>0</v>
      </c>
    </row>
    <row r="13" spans="1:22" s="59" customFormat="1" ht="24" customHeight="1" x14ac:dyDescent="0.3">
      <c r="A13" s="64" t="s">
        <v>46</v>
      </c>
      <c r="B13" s="65" t="s">
        <v>69</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row>
    <row r="14" spans="1:22" s="59" customFormat="1" ht="24.75" customHeight="1" x14ac:dyDescent="0.3">
      <c r="A14" s="64" t="s">
        <v>48</v>
      </c>
      <c r="B14" s="66" t="s">
        <v>70</v>
      </c>
      <c r="C14" s="42">
        <v>90</v>
      </c>
      <c r="D14" s="42">
        <v>0</v>
      </c>
      <c r="E14" s="42">
        <v>90</v>
      </c>
      <c r="F14" s="42">
        <v>0</v>
      </c>
      <c r="G14" s="42">
        <v>0</v>
      </c>
      <c r="H14" s="42">
        <v>0</v>
      </c>
      <c r="I14" s="42">
        <v>0</v>
      </c>
      <c r="J14" s="42">
        <v>0</v>
      </c>
      <c r="K14" s="42">
        <v>90</v>
      </c>
      <c r="L14" s="42">
        <v>0</v>
      </c>
      <c r="M14" s="42">
        <v>90</v>
      </c>
      <c r="N14" s="42">
        <v>0</v>
      </c>
      <c r="O14" s="42">
        <v>35</v>
      </c>
      <c r="P14" s="42">
        <v>0</v>
      </c>
      <c r="Q14" s="42">
        <v>35</v>
      </c>
      <c r="R14" s="42">
        <v>0</v>
      </c>
      <c r="S14" s="42">
        <v>55</v>
      </c>
      <c r="T14" s="42">
        <v>0</v>
      </c>
      <c r="U14" s="42">
        <v>55</v>
      </c>
      <c r="V14" s="42">
        <v>0</v>
      </c>
    </row>
    <row r="15" spans="1:22" s="68" customFormat="1" x14ac:dyDescent="0.3">
      <c r="A15" s="60" t="s">
        <v>43</v>
      </c>
      <c r="B15" s="67" t="s">
        <v>44</v>
      </c>
      <c r="C15" s="38">
        <v>29</v>
      </c>
      <c r="D15" s="38">
        <v>0</v>
      </c>
      <c r="E15" s="38">
        <v>29</v>
      </c>
      <c r="F15" s="38">
        <v>0</v>
      </c>
      <c r="G15" s="38">
        <v>0</v>
      </c>
      <c r="H15" s="38">
        <v>0</v>
      </c>
      <c r="I15" s="38">
        <v>0</v>
      </c>
      <c r="J15" s="38">
        <v>0</v>
      </c>
      <c r="K15" s="38">
        <v>29</v>
      </c>
      <c r="L15" s="38">
        <v>0</v>
      </c>
      <c r="M15" s="38">
        <v>29</v>
      </c>
      <c r="N15" s="38">
        <v>0</v>
      </c>
      <c r="O15" s="38">
        <v>11.5</v>
      </c>
      <c r="P15" s="38">
        <v>0</v>
      </c>
      <c r="Q15" s="38">
        <v>11.5</v>
      </c>
      <c r="R15" s="38">
        <v>0</v>
      </c>
      <c r="S15" s="38">
        <v>17.5</v>
      </c>
      <c r="T15" s="38">
        <v>0</v>
      </c>
      <c r="U15" s="38">
        <v>17.5</v>
      </c>
      <c r="V15" s="38">
        <v>0</v>
      </c>
    </row>
    <row r="16" spans="1:22" s="68" customFormat="1" x14ac:dyDescent="0.3">
      <c r="A16" s="60" t="s">
        <v>43</v>
      </c>
      <c r="B16" s="67" t="s">
        <v>10</v>
      </c>
      <c r="C16" s="38">
        <v>29.5</v>
      </c>
      <c r="D16" s="38">
        <v>0</v>
      </c>
      <c r="E16" s="38">
        <v>29.5</v>
      </c>
      <c r="F16" s="38">
        <v>0</v>
      </c>
      <c r="G16" s="38">
        <v>0</v>
      </c>
      <c r="H16" s="38">
        <v>0</v>
      </c>
      <c r="I16" s="38">
        <v>0</v>
      </c>
      <c r="J16" s="38">
        <v>0</v>
      </c>
      <c r="K16" s="38">
        <v>29.5</v>
      </c>
      <c r="L16" s="38">
        <v>0</v>
      </c>
      <c r="M16" s="38">
        <v>29.5</v>
      </c>
      <c r="N16" s="38">
        <v>0</v>
      </c>
      <c r="O16" s="38">
        <v>12</v>
      </c>
      <c r="P16" s="38">
        <v>0</v>
      </c>
      <c r="Q16" s="38">
        <v>12</v>
      </c>
      <c r="R16" s="38">
        <v>0</v>
      </c>
      <c r="S16" s="38">
        <v>17.5</v>
      </c>
      <c r="T16" s="38">
        <v>0</v>
      </c>
      <c r="U16" s="38">
        <v>17.5</v>
      </c>
      <c r="V16" s="38">
        <v>0</v>
      </c>
    </row>
    <row r="17" spans="1:22" s="68" customFormat="1" x14ac:dyDescent="0.3">
      <c r="A17" s="60" t="s">
        <v>43</v>
      </c>
      <c r="B17" s="67" t="s">
        <v>11</v>
      </c>
      <c r="C17" s="38">
        <v>31.5</v>
      </c>
      <c r="D17" s="38">
        <v>0</v>
      </c>
      <c r="E17" s="38">
        <v>31.5</v>
      </c>
      <c r="F17" s="38">
        <v>0</v>
      </c>
      <c r="G17" s="38">
        <v>0</v>
      </c>
      <c r="H17" s="38">
        <v>0</v>
      </c>
      <c r="I17" s="38">
        <v>0</v>
      </c>
      <c r="J17" s="38">
        <v>0</v>
      </c>
      <c r="K17" s="38">
        <v>31.5</v>
      </c>
      <c r="L17" s="38">
        <v>0</v>
      </c>
      <c r="M17" s="38">
        <v>31.5</v>
      </c>
      <c r="N17" s="38">
        <v>0</v>
      </c>
      <c r="O17" s="38">
        <v>11.5</v>
      </c>
      <c r="P17" s="38">
        <v>0</v>
      </c>
      <c r="Q17" s="38">
        <v>11.5</v>
      </c>
      <c r="R17" s="38">
        <v>0</v>
      </c>
      <c r="S17" s="38">
        <v>20</v>
      </c>
      <c r="T17" s="38">
        <v>0</v>
      </c>
      <c r="U17" s="38">
        <v>20</v>
      </c>
      <c r="V17" s="38">
        <v>0</v>
      </c>
    </row>
    <row r="18" spans="1:22" s="55" customFormat="1" ht="31.2" x14ac:dyDescent="0.3">
      <c r="A18" s="62">
        <v>3</v>
      </c>
      <c r="B18" s="63" t="s">
        <v>71</v>
      </c>
      <c r="C18" s="33">
        <v>0</v>
      </c>
      <c r="D18" s="33">
        <v>0</v>
      </c>
      <c r="E18" s="33">
        <v>0</v>
      </c>
      <c r="F18" s="33">
        <v>0</v>
      </c>
      <c r="G18" s="33">
        <v>0</v>
      </c>
      <c r="H18" s="33">
        <v>0</v>
      </c>
      <c r="I18" s="33">
        <v>0</v>
      </c>
      <c r="J18" s="33">
        <v>0</v>
      </c>
      <c r="K18" s="33">
        <v>0</v>
      </c>
      <c r="L18" s="33">
        <v>0</v>
      </c>
      <c r="M18" s="33">
        <v>0</v>
      </c>
      <c r="N18" s="33">
        <v>0</v>
      </c>
      <c r="O18" s="33">
        <v>0</v>
      </c>
      <c r="P18" s="33">
        <v>0</v>
      </c>
      <c r="Q18" s="33">
        <v>0</v>
      </c>
      <c r="R18" s="33">
        <v>0</v>
      </c>
      <c r="S18" s="33">
        <v>0</v>
      </c>
      <c r="T18" s="33">
        <v>0</v>
      </c>
      <c r="U18" s="33">
        <v>0</v>
      </c>
      <c r="V18" s="33">
        <v>0</v>
      </c>
    </row>
    <row r="19" spans="1:22" s="59" customFormat="1" ht="16.2" x14ac:dyDescent="0.3">
      <c r="A19" s="64" t="s">
        <v>72</v>
      </c>
      <c r="B19" s="69" t="s">
        <v>73</v>
      </c>
      <c r="C19" s="38">
        <v>0</v>
      </c>
      <c r="D19" s="38">
        <v>0</v>
      </c>
      <c r="E19" s="38">
        <v>0</v>
      </c>
      <c r="F19" s="38">
        <v>0</v>
      </c>
      <c r="G19" s="38">
        <v>0</v>
      </c>
      <c r="H19" s="38">
        <v>0</v>
      </c>
      <c r="I19" s="38">
        <v>0</v>
      </c>
      <c r="J19" s="38">
        <v>0</v>
      </c>
      <c r="K19" s="38">
        <v>0</v>
      </c>
      <c r="L19" s="38">
        <v>0</v>
      </c>
      <c r="M19" s="38">
        <v>0</v>
      </c>
      <c r="N19" s="38">
        <v>0</v>
      </c>
      <c r="O19" s="38">
        <v>0</v>
      </c>
      <c r="P19" s="38">
        <v>0</v>
      </c>
      <c r="Q19" s="38">
        <v>0</v>
      </c>
      <c r="R19" s="38">
        <v>0</v>
      </c>
      <c r="S19" s="38">
        <v>0</v>
      </c>
      <c r="T19" s="38">
        <v>0</v>
      </c>
      <c r="U19" s="38">
        <v>0</v>
      </c>
      <c r="V19" s="38">
        <v>0</v>
      </c>
    </row>
    <row r="20" spans="1:22" s="59" customFormat="1" ht="16.2" x14ac:dyDescent="0.3">
      <c r="A20" s="64" t="s">
        <v>74</v>
      </c>
      <c r="B20" s="70" t="s">
        <v>75</v>
      </c>
      <c r="C20" s="42">
        <v>0</v>
      </c>
      <c r="D20" s="42">
        <v>0</v>
      </c>
      <c r="E20" s="42">
        <v>0</v>
      </c>
      <c r="F20" s="42">
        <v>0</v>
      </c>
      <c r="G20" s="42">
        <v>0</v>
      </c>
      <c r="H20" s="42">
        <v>0</v>
      </c>
      <c r="I20" s="42">
        <v>0</v>
      </c>
      <c r="J20" s="42">
        <v>0</v>
      </c>
      <c r="K20" s="42">
        <v>0</v>
      </c>
      <c r="L20" s="42">
        <v>0</v>
      </c>
      <c r="M20" s="42">
        <v>0</v>
      </c>
      <c r="N20" s="42">
        <v>0</v>
      </c>
      <c r="O20" s="42">
        <v>0</v>
      </c>
      <c r="P20" s="42">
        <v>0</v>
      </c>
      <c r="Q20" s="42">
        <v>0</v>
      </c>
      <c r="R20" s="42">
        <v>0</v>
      </c>
      <c r="S20" s="42">
        <v>0</v>
      </c>
      <c r="T20" s="42">
        <v>0</v>
      </c>
      <c r="U20" s="42">
        <v>0</v>
      </c>
      <c r="V20" s="42">
        <v>0</v>
      </c>
    </row>
    <row r="21" spans="1:22" s="55" customFormat="1" ht="31.2" x14ac:dyDescent="0.3">
      <c r="A21" s="62">
        <v>4</v>
      </c>
      <c r="B21" s="63" t="s">
        <v>76</v>
      </c>
      <c r="C21" s="33">
        <v>292.5</v>
      </c>
      <c r="D21" s="33">
        <v>206.10000000000002</v>
      </c>
      <c r="E21" s="33">
        <v>22.799999999999997</v>
      </c>
      <c r="F21" s="33">
        <v>63.599999999999994</v>
      </c>
      <c r="G21" s="33">
        <v>0</v>
      </c>
      <c r="H21" s="33">
        <v>0</v>
      </c>
      <c r="I21" s="33">
        <v>0</v>
      </c>
      <c r="J21" s="33">
        <v>0</v>
      </c>
      <c r="K21" s="33">
        <v>292.5</v>
      </c>
      <c r="L21" s="33">
        <v>206.10000000000002</v>
      </c>
      <c r="M21" s="33">
        <v>22.799999999999997</v>
      </c>
      <c r="N21" s="33">
        <v>63.599999999999994</v>
      </c>
      <c r="O21" s="33">
        <v>150</v>
      </c>
      <c r="P21" s="33">
        <v>114</v>
      </c>
      <c r="Q21" s="33">
        <v>0</v>
      </c>
      <c r="R21" s="33">
        <v>36</v>
      </c>
      <c r="S21" s="33">
        <v>142.5</v>
      </c>
      <c r="T21" s="33">
        <v>92.1</v>
      </c>
      <c r="U21" s="33">
        <v>22.799999999999997</v>
      </c>
      <c r="V21" s="33">
        <v>27.599999999999998</v>
      </c>
    </row>
    <row r="22" spans="1:22" s="59" customFormat="1" ht="32.4" x14ac:dyDescent="0.3">
      <c r="A22" s="64" t="s">
        <v>77</v>
      </c>
      <c r="B22" s="69" t="s">
        <v>78</v>
      </c>
      <c r="C22" s="42">
        <v>292.5</v>
      </c>
      <c r="D22" s="42">
        <v>206.10000000000002</v>
      </c>
      <c r="E22" s="42">
        <v>22.799999999999997</v>
      </c>
      <c r="F22" s="42">
        <v>63.599999999999994</v>
      </c>
      <c r="G22" s="42">
        <v>0</v>
      </c>
      <c r="H22" s="42">
        <v>0</v>
      </c>
      <c r="I22" s="42">
        <v>0</v>
      </c>
      <c r="J22" s="42">
        <v>0</v>
      </c>
      <c r="K22" s="42">
        <v>292.5</v>
      </c>
      <c r="L22" s="42">
        <v>206.10000000000002</v>
      </c>
      <c r="M22" s="42">
        <v>22.799999999999997</v>
      </c>
      <c r="N22" s="42">
        <v>63.599999999999994</v>
      </c>
      <c r="O22" s="42">
        <v>150</v>
      </c>
      <c r="P22" s="42">
        <v>114</v>
      </c>
      <c r="Q22" s="42">
        <v>0</v>
      </c>
      <c r="R22" s="42">
        <v>36</v>
      </c>
      <c r="S22" s="42">
        <v>142.5</v>
      </c>
      <c r="T22" s="42">
        <v>92.1</v>
      </c>
      <c r="U22" s="42">
        <v>22.799999999999997</v>
      </c>
      <c r="V22" s="42">
        <v>27.599999999999998</v>
      </c>
    </row>
    <row r="23" spans="1:22" s="68" customFormat="1" x14ac:dyDescent="0.3">
      <c r="A23" s="71" t="s">
        <v>43</v>
      </c>
      <c r="B23" s="37" t="s">
        <v>44</v>
      </c>
      <c r="C23" s="38">
        <v>97.5</v>
      </c>
      <c r="D23" s="38">
        <v>68.7</v>
      </c>
      <c r="E23" s="38">
        <v>7.6</v>
      </c>
      <c r="F23" s="38">
        <v>21.2</v>
      </c>
      <c r="G23" s="38">
        <v>0</v>
      </c>
      <c r="H23" s="38">
        <v>0</v>
      </c>
      <c r="I23" s="38">
        <v>0</v>
      </c>
      <c r="J23" s="38">
        <v>0</v>
      </c>
      <c r="K23" s="38">
        <v>97.5</v>
      </c>
      <c r="L23" s="38">
        <v>68.7</v>
      </c>
      <c r="M23" s="38">
        <v>7.6</v>
      </c>
      <c r="N23" s="38">
        <v>21.2</v>
      </c>
      <c r="O23" s="38">
        <v>50</v>
      </c>
      <c r="P23" s="38">
        <v>38</v>
      </c>
      <c r="Q23" s="38">
        <v>0</v>
      </c>
      <c r="R23" s="38">
        <v>12</v>
      </c>
      <c r="S23" s="38">
        <v>47.5</v>
      </c>
      <c r="T23" s="38">
        <v>30.7</v>
      </c>
      <c r="U23" s="38">
        <v>7.6</v>
      </c>
      <c r="V23" s="38">
        <v>9.1999999999999993</v>
      </c>
    </row>
    <row r="24" spans="1:22" s="68" customFormat="1" x14ac:dyDescent="0.3">
      <c r="A24" s="71" t="s">
        <v>43</v>
      </c>
      <c r="B24" s="37" t="s">
        <v>10</v>
      </c>
      <c r="C24" s="38">
        <v>97.5</v>
      </c>
      <c r="D24" s="38">
        <v>68.7</v>
      </c>
      <c r="E24" s="38">
        <v>7.6</v>
      </c>
      <c r="F24" s="38">
        <v>21.2</v>
      </c>
      <c r="G24" s="38">
        <v>0</v>
      </c>
      <c r="H24" s="38">
        <v>0</v>
      </c>
      <c r="I24" s="38">
        <v>0</v>
      </c>
      <c r="J24" s="38">
        <v>0</v>
      </c>
      <c r="K24" s="38">
        <v>97.5</v>
      </c>
      <c r="L24" s="38">
        <v>68.7</v>
      </c>
      <c r="M24" s="38">
        <v>7.6</v>
      </c>
      <c r="N24" s="38">
        <v>21.2</v>
      </c>
      <c r="O24" s="38">
        <v>50</v>
      </c>
      <c r="P24" s="38">
        <v>38</v>
      </c>
      <c r="Q24" s="38">
        <v>0</v>
      </c>
      <c r="R24" s="38">
        <v>12</v>
      </c>
      <c r="S24" s="38">
        <v>47.5</v>
      </c>
      <c r="T24" s="38">
        <v>30.7</v>
      </c>
      <c r="U24" s="38">
        <v>7.6</v>
      </c>
      <c r="V24" s="38">
        <v>9.1999999999999993</v>
      </c>
    </row>
    <row r="25" spans="1:22" s="68" customFormat="1" x14ac:dyDescent="0.3">
      <c r="A25" s="71" t="s">
        <v>43</v>
      </c>
      <c r="B25" s="37" t="s">
        <v>11</v>
      </c>
      <c r="C25" s="38">
        <v>97.5</v>
      </c>
      <c r="D25" s="38">
        <v>68.7</v>
      </c>
      <c r="E25" s="38">
        <v>7.6</v>
      </c>
      <c r="F25" s="38">
        <v>21.2</v>
      </c>
      <c r="G25" s="38">
        <v>0</v>
      </c>
      <c r="H25" s="38">
        <v>0</v>
      </c>
      <c r="I25" s="38">
        <v>0</v>
      </c>
      <c r="J25" s="38">
        <v>0</v>
      </c>
      <c r="K25" s="38">
        <v>97.5</v>
      </c>
      <c r="L25" s="38">
        <v>68.7</v>
      </c>
      <c r="M25" s="38">
        <v>7.6</v>
      </c>
      <c r="N25" s="38">
        <v>21.2</v>
      </c>
      <c r="O25" s="38">
        <v>50</v>
      </c>
      <c r="P25" s="38">
        <v>38</v>
      </c>
      <c r="Q25" s="38">
        <v>0</v>
      </c>
      <c r="R25" s="38">
        <v>12</v>
      </c>
      <c r="S25" s="38">
        <v>47.5</v>
      </c>
      <c r="T25" s="38">
        <v>30.7</v>
      </c>
      <c r="U25" s="38">
        <v>7.6</v>
      </c>
      <c r="V25" s="38">
        <v>9.1999999999999993</v>
      </c>
    </row>
    <row r="26" spans="1:22" s="55" customFormat="1" ht="31.2" x14ac:dyDescent="0.3">
      <c r="A26" s="62">
        <v>5</v>
      </c>
      <c r="B26" s="63" t="s">
        <v>79</v>
      </c>
      <c r="C26" s="33">
        <v>47.5</v>
      </c>
      <c r="D26" s="33">
        <v>36</v>
      </c>
      <c r="E26" s="33">
        <v>0</v>
      </c>
      <c r="F26" s="33">
        <v>11.5</v>
      </c>
      <c r="G26" s="33">
        <v>0</v>
      </c>
      <c r="H26" s="33">
        <v>0</v>
      </c>
      <c r="I26" s="33">
        <v>0</v>
      </c>
      <c r="J26" s="33">
        <v>0</v>
      </c>
      <c r="K26" s="33">
        <v>47.5</v>
      </c>
      <c r="L26" s="33">
        <v>36</v>
      </c>
      <c r="M26" s="33">
        <v>0</v>
      </c>
      <c r="N26" s="33">
        <v>11.5</v>
      </c>
      <c r="O26" s="33">
        <v>47.5</v>
      </c>
      <c r="P26" s="33">
        <v>36</v>
      </c>
      <c r="Q26" s="33">
        <v>0</v>
      </c>
      <c r="R26" s="33">
        <v>11.5</v>
      </c>
      <c r="S26" s="33">
        <v>0</v>
      </c>
      <c r="T26" s="33">
        <v>0</v>
      </c>
      <c r="U26" s="33">
        <v>0</v>
      </c>
      <c r="V26" s="33">
        <v>0</v>
      </c>
    </row>
    <row r="27" spans="1:22" s="59" customFormat="1" ht="32.4" x14ac:dyDescent="0.3">
      <c r="A27" s="64" t="s">
        <v>80</v>
      </c>
      <c r="B27" s="69" t="s">
        <v>81</v>
      </c>
      <c r="C27" s="42">
        <v>47.5</v>
      </c>
      <c r="D27" s="42">
        <v>36</v>
      </c>
      <c r="E27" s="42">
        <v>0</v>
      </c>
      <c r="F27" s="42">
        <v>11.5</v>
      </c>
      <c r="G27" s="42">
        <v>0</v>
      </c>
      <c r="H27" s="42">
        <v>0</v>
      </c>
      <c r="I27" s="42">
        <v>0</v>
      </c>
      <c r="J27" s="42">
        <v>0</v>
      </c>
      <c r="K27" s="42">
        <v>47.5</v>
      </c>
      <c r="L27" s="42">
        <v>36</v>
      </c>
      <c r="M27" s="42">
        <v>0</v>
      </c>
      <c r="N27" s="42">
        <v>11.5</v>
      </c>
      <c r="O27" s="42">
        <v>47.5</v>
      </c>
      <c r="P27" s="42">
        <v>36</v>
      </c>
      <c r="Q27" s="42">
        <v>0</v>
      </c>
      <c r="R27" s="42">
        <v>11.5</v>
      </c>
      <c r="S27" s="42">
        <v>0</v>
      </c>
      <c r="T27" s="42">
        <v>0</v>
      </c>
      <c r="U27" s="42">
        <v>0</v>
      </c>
      <c r="V27" s="42">
        <v>0</v>
      </c>
    </row>
    <row r="28" spans="1:22" s="68" customFormat="1" x14ac:dyDescent="0.3">
      <c r="A28" s="71" t="s">
        <v>43</v>
      </c>
      <c r="B28" s="37" t="s">
        <v>44</v>
      </c>
      <c r="C28" s="38">
        <v>15.5</v>
      </c>
      <c r="D28" s="38">
        <v>12</v>
      </c>
      <c r="E28" s="38">
        <v>0</v>
      </c>
      <c r="F28" s="38">
        <v>3.5</v>
      </c>
      <c r="G28" s="38">
        <v>0</v>
      </c>
      <c r="H28" s="38">
        <v>0</v>
      </c>
      <c r="I28" s="38">
        <v>0</v>
      </c>
      <c r="J28" s="38">
        <v>0</v>
      </c>
      <c r="K28" s="38">
        <v>15.5</v>
      </c>
      <c r="L28" s="38">
        <v>12</v>
      </c>
      <c r="M28" s="38">
        <v>0</v>
      </c>
      <c r="N28" s="38">
        <v>3.5</v>
      </c>
      <c r="O28" s="38">
        <v>15.5</v>
      </c>
      <c r="P28" s="38">
        <v>12</v>
      </c>
      <c r="Q28" s="38">
        <v>0</v>
      </c>
      <c r="R28" s="38">
        <v>3.5</v>
      </c>
      <c r="S28" s="38">
        <v>0</v>
      </c>
      <c r="T28" s="38">
        <v>0</v>
      </c>
      <c r="U28" s="38">
        <v>0</v>
      </c>
      <c r="V28" s="38">
        <v>0</v>
      </c>
    </row>
    <row r="29" spans="1:22" s="68" customFormat="1" x14ac:dyDescent="0.3">
      <c r="A29" s="71" t="s">
        <v>43</v>
      </c>
      <c r="B29" s="37" t="s">
        <v>10</v>
      </c>
      <c r="C29" s="38">
        <v>16</v>
      </c>
      <c r="D29" s="38">
        <v>12</v>
      </c>
      <c r="E29" s="38">
        <v>0</v>
      </c>
      <c r="F29" s="38">
        <v>4</v>
      </c>
      <c r="G29" s="38">
        <v>0</v>
      </c>
      <c r="H29" s="38">
        <v>0</v>
      </c>
      <c r="I29" s="38">
        <v>0</v>
      </c>
      <c r="J29" s="38">
        <v>0</v>
      </c>
      <c r="K29" s="38">
        <v>16</v>
      </c>
      <c r="L29" s="38">
        <v>12</v>
      </c>
      <c r="M29" s="38">
        <v>0</v>
      </c>
      <c r="N29" s="38">
        <v>4</v>
      </c>
      <c r="O29" s="38">
        <v>16</v>
      </c>
      <c r="P29" s="38">
        <v>12</v>
      </c>
      <c r="Q29" s="38">
        <v>0</v>
      </c>
      <c r="R29" s="38">
        <v>4</v>
      </c>
      <c r="S29" s="38">
        <v>0</v>
      </c>
      <c r="T29" s="38">
        <v>0</v>
      </c>
      <c r="U29" s="38">
        <v>0</v>
      </c>
      <c r="V29" s="38">
        <v>0</v>
      </c>
    </row>
    <row r="30" spans="1:22" s="68" customFormat="1" x14ac:dyDescent="0.3">
      <c r="A30" s="71" t="s">
        <v>43</v>
      </c>
      <c r="B30" s="37" t="s">
        <v>11</v>
      </c>
      <c r="C30" s="38">
        <v>16</v>
      </c>
      <c r="D30" s="38">
        <v>12</v>
      </c>
      <c r="E30" s="38">
        <v>0</v>
      </c>
      <c r="F30" s="38">
        <v>4</v>
      </c>
      <c r="G30" s="38">
        <v>0</v>
      </c>
      <c r="H30" s="38">
        <v>0</v>
      </c>
      <c r="I30" s="38">
        <v>0</v>
      </c>
      <c r="J30" s="38">
        <v>0</v>
      </c>
      <c r="K30" s="38">
        <v>16</v>
      </c>
      <c r="L30" s="38">
        <v>12</v>
      </c>
      <c r="M30" s="38">
        <v>0</v>
      </c>
      <c r="N30" s="38">
        <v>4</v>
      </c>
      <c r="O30" s="38">
        <v>16</v>
      </c>
      <c r="P30" s="38">
        <v>12</v>
      </c>
      <c r="Q30" s="38">
        <v>0</v>
      </c>
      <c r="R30" s="38">
        <v>4</v>
      </c>
      <c r="S30" s="38">
        <v>0</v>
      </c>
      <c r="T30" s="38">
        <v>0</v>
      </c>
      <c r="U30" s="38">
        <v>0</v>
      </c>
      <c r="V30" s="38">
        <v>0</v>
      </c>
    </row>
    <row r="31" spans="1:22" s="55" customFormat="1" ht="46.8" x14ac:dyDescent="0.3">
      <c r="A31" s="62">
        <v>6</v>
      </c>
      <c r="B31" s="63" t="s">
        <v>82</v>
      </c>
      <c r="C31" s="33">
        <v>179.46294</v>
      </c>
      <c r="D31" s="33">
        <v>26</v>
      </c>
      <c r="E31" s="33">
        <v>127.96294</v>
      </c>
      <c r="F31" s="33">
        <v>25.5</v>
      </c>
      <c r="G31" s="33">
        <v>0</v>
      </c>
      <c r="H31" s="33">
        <v>0</v>
      </c>
      <c r="I31" s="33">
        <v>0</v>
      </c>
      <c r="J31" s="33">
        <v>0</v>
      </c>
      <c r="K31" s="33">
        <v>179.46294</v>
      </c>
      <c r="L31" s="33">
        <v>26</v>
      </c>
      <c r="M31" s="33">
        <v>127.96294</v>
      </c>
      <c r="N31" s="33">
        <v>25.5</v>
      </c>
      <c r="O31" s="33">
        <v>80.5</v>
      </c>
      <c r="P31" s="33">
        <v>15</v>
      </c>
      <c r="Q31" s="33">
        <v>61</v>
      </c>
      <c r="R31" s="33">
        <v>4.5</v>
      </c>
      <c r="S31" s="33">
        <v>98.962940000000003</v>
      </c>
      <c r="T31" s="33">
        <v>11</v>
      </c>
      <c r="U31" s="33">
        <v>66.962940000000003</v>
      </c>
      <c r="V31" s="33">
        <v>21</v>
      </c>
    </row>
    <row r="32" spans="1:22" s="59" customFormat="1" ht="32.4" x14ac:dyDescent="0.3">
      <c r="A32" s="64" t="s">
        <v>83</v>
      </c>
      <c r="B32" s="69" t="s">
        <v>84</v>
      </c>
      <c r="C32" s="38">
        <v>162.5</v>
      </c>
      <c r="D32" s="38">
        <v>26</v>
      </c>
      <c r="E32" s="38">
        <v>126</v>
      </c>
      <c r="F32" s="38">
        <v>10.5</v>
      </c>
      <c r="G32" s="38">
        <v>0</v>
      </c>
      <c r="H32" s="38">
        <v>0</v>
      </c>
      <c r="I32" s="38">
        <v>0</v>
      </c>
      <c r="J32" s="38">
        <v>0</v>
      </c>
      <c r="K32" s="38">
        <v>162.5</v>
      </c>
      <c r="L32" s="38">
        <v>26</v>
      </c>
      <c r="M32" s="38">
        <v>126</v>
      </c>
      <c r="N32" s="38">
        <v>10.5</v>
      </c>
      <c r="O32" s="38">
        <v>80.5</v>
      </c>
      <c r="P32" s="38">
        <v>15</v>
      </c>
      <c r="Q32" s="38">
        <v>61</v>
      </c>
      <c r="R32" s="38">
        <v>4.5</v>
      </c>
      <c r="S32" s="38">
        <v>82</v>
      </c>
      <c r="T32" s="38">
        <v>11</v>
      </c>
      <c r="U32" s="38">
        <v>65</v>
      </c>
      <c r="V32" s="38">
        <v>6</v>
      </c>
    </row>
    <row r="33" spans="1:22" s="39" customFormat="1" x14ac:dyDescent="0.3">
      <c r="A33" s="71" t="s">
        <v>43</v>
      </c>
      <c r="B33" s="61" t="s">
        <v>44</v>
      </c>
      <c r="C33" s="38">
        <v>70.400000000000006</v>
      </c>
      <c r="D33" s="38">
        <v>18</v>
      </c>
      <c r="E33" s="38">
        <v>45.9</v>
      </c>
      <c r="F33" s="38">
        <v>6.5</v>
      </c>
      <c r="G33" s="38">
        <v>0</v>
      </c>
      <c r="H33" s="38">
        <v>0</v>
      </c>
      <c r="I33" s="38">
        <v>0</v>
      </c>
      <c r="J33" s="38">
        <v>0</v>
      </c>
      <c r="K33" s="38">
        <v>70.400000000000006</v>
      </c>
      <c r="L33" s="38">
        <v>18</v>
      </c>
      <c r="M33" s="38">
        <v>45.9</v>
      </c>
      <c r="N33" s="38">
        <v>6.5</v>
      </c>
      <c r="O33" s="38">
        <v>26.4</v>
      </c>
      <c r="P33" s="38">
        <v>15</v>
      </c>
      <c r="Q33" s="38">
        <v>6.9</v>
      </c>
      <c r="R33" s="38">
        <v>4.5</v>
      </c>
      <c r="S33" s="38">
        <v>44</v>
      </c>
      <c r="T33" s="38">
        <v>3</v>
      </c>
      <c r="U33" s="38">
        <v>39</v>
      </c>
      <c r="V33" s="38">
        <v>2</v>
      </c>
    </row>
    <row r="34" spans="1:22" s="39" customFormat="1" x14ac:dyDescent="0.3">
      <c r="A34" s="71" t="s">
        <v>43</v>
      </c>
      <c r="B34" s="61" t="s">
        <v>10</v>
      </c>
      <c r="C34" s="38">
        <v>48.2</v>
      </c>
      <c r="D34" s="38">
        <v>5</v>
      </c>
      <c r="E34" s="38">
        <v>41.2</v>
      </c>
      <c r="F34" s="38">
        <v>2</v>
      </c>
      <c r="G34" s="38">
        <v>0</v>
      </c>
      <c r="H34" s="38">
        <v>0</v>
      </c>
      <c r="I34" s="38">
        <v>0</v>
      </c>
      <c r="J34" s="38">
        <v>0</v>
      </c>
      <c r="K34" s="38">
        <v>48.2</v>
      </c>
      <c r="L34" s="38">
        <v>5</v>
      </c>
      <c r="M34" s="38">
        <v>41.2</v>
      </c>
      <c r="N34" s="38">
        <v>2</v>
      </c>
      <c r="O34" s="38">
        <v>27.2</v>
      </c>
      <c r="P34" s="38">
        <v>0</v>
      </c>
      <c r="Q34" s="38">
        <v>27.2</v>
      </c>
      <c r="R34" s="38">
        <v>0</v>
      </c>
      <c r="S34" s="38">
        <v>21</v>
      </c>
      <c r="T34" s="38">
        <v>5</v>
      </c>
      <c r="U34" s="38">
        <v>14</v>
      </c>
      <c r="V34" s="38">
        <v>2</v>
      </c>
    </row>
    <row r="35" spans="1:22" s="39" customFormat="1" x14ac:dyDescent="0.3">
      <c r="A35" s="71" t="s">
        <v>43</v>
      </c>
      <c r="B35" s="61" t="s">
        <v>11</v>
      </c>
      <c r="C35" s="38">
        <v>43.9</v>
      </c>
      <c r="D35" s="38">
        <v>3</v>
      </c>
      <c r="E35" s="38">
        <v>38.9</v>
      </c>
      <c r="F35" s="38">
        <v>2</v>
      </c>
      <c r="G35" s="38">
        <v>0</v>
      </c>
      <c r="H35" s="38">
        <v>0</v>
      </c>
      <c r="I35" s="38">
        <v>0</v>
      </c>
      <c r="J35" s="38">
        <v>0</v>
      </c>
      <c r="K35" s="38">
        <v>43.9</v>
      </c>
      <c r="L35" s="38">
        <v>3</v>
      </c>
      <c r="M35" s="38">
        <v>38.9</v>
      </c>
      <c r="N35" s="38">
        <v>2</v>
      </c>
      <c r="O35" s="38">
        <v>26.9</v>
      </c>
      <c r="P35" s="38">
        <v>0</v>
      </c>
      <c r="Q35" s="38">
        <v>26.9</v>
      </c>
      <c r="R35" s="38">
        <v>0</v>
      </c>
      <c r="S35" s="38">
        <v>17</v>
      </c>
      <c r="T35" s="38">
        <v>3</v>
      </c>
      <c r="U35" s="38">
        <v>12</v>
      </c>
      <c r="V35" s="38">
        <v>2</v>
      </c>
    </row>
    <row r="36" spans="1:22" s="59" customFormat="1" ht="32.4" x14ac:dyDescent="0.3">
      <c r="A36" s="64" t="s">
        <v>85</v>
      </c>
      <c r="B36" s="69" t="s">
        <v>86</v>
      </c>
      <c r="C36" s="42">
        <v>16.962940000000003</v>
      </c>
      <c r="D36" s="42">
        <v>0</v>
      </c>
      <c r="E36" s="42">
        <v>1.9629400000000032</v>
      </c>
      <c r="F36" s="42">
        <v>15</v>
      </c>
      <c r="G36" s="42">
        <v>0</v>
      </c>
      <c r="H36" s="42">
        <v>0</v>
      </c>
      <c r="I36" s="42">
        <v>0</v>
      </c>
      <c r="J36" s="42">
        <v>0</v>
      </c>
      <c r="K36" s="42">
        <v>16.962940000000003</v>
      </c>
      <c r="L36" s="42">
        <v>0</v>
      </c>
      <c r="M36" s="42">
        <v>1.9629400000000032</v>
      </c>
      <c r="N36" s="42">
        <v>15</v>
      </c>
      <c r="O36" s="42">
        <v>0</v>
      </c>
      <c r="P36" s="42">
        <v>0</v>
      </c>
      <c r="Q36" s="42">
        <v>0</v>
      </c>
      <c r="R36" s="42">
        <v>0</v>
      </c>
      <c r="S36" s="42">
        <v>16.962940000000003</v>
      </c>
      <c r="T36" s="42">
        <v>0</v>
      </c>
      <c r="U36" s="42">
        <v>1.9629400000000032</v>
      </c>
      <c r="V36" s="42">
        <v>15</v>
      </c>
    </row>
    <row r="37" spans="1:22" s="39" customFormat="1" x14ac:dyDescent="0.3">
      <c r="A37" s="71" t="s">
        <v>43</v>
      </c>
      <c r="B37" s="61" t="s">
        <v>87</v>
      </c>
      <c r="C37" s="38">
        <v>14.962940000000003</v>
      </c>
      <c r="D37" s="38">
        <v>0</v>
      </c>
      <c r="E37" s="38">
        <v>1.9629400000000032</v>
      </c>
      <c r="F37" s="38">
        <v>13</v>
      </c>
      <c r="G37" s="38">
        <v>0</v>
      </c>
      <c r="H37" s="38">
        <v>0</v>
      </c>
      <c r="I37" s="38">
        <v>0</v>
      </c>
      <c r="J37" s="38">
        <v>0</v>
      </c>
      <c r="K37" s="38">
        <v>14.962940000000003</v>
      </c>
      <c r="L37" s="38">
        <v>0</v>
      </c>
      <c r="M37" s="38">
        <v>1.9629400000000032</v>
      </c>
      <c r="N37" s="38">
        <v>13</v>
      </c>
      <c r="O37" s="38">
        <v>0</v>
      </c>
      <c r="P37" s="38">
        <v>0</v>
      </c>
      <c r="Q37" s="38">
        <v>0</v>
      </c>
      <c r="R37" s="38">
        <v>0</v>
      </c>
      <c r="S37" s="38">
        <v>14.962940000000003</v>
      </c>
      <c r="T37" s="38">
        <v>0</v>
      </c>
      <c r="U37" s="38">
        <v>1.9629400000000032</v>
      </c>
      <c r="V37" s="38">
        <v>13</v>
      </c>
    </row>
    <row r="38" spans="1:22" s="39" customFormat="1" x14ac:dyDescent="0.3">
      <c r="A38" s="71" t="s">
        <v>43</v>
      </c>
      <c r="B38" s="61" t="s">
        <v>88</v>
      </c>
      <c r="C38" s="38">
        <v>2</v>
      </c>
      <c r="D38" s="38">
        <v>0</v>
      </c>
      <c r="E38" s="38">
        <v>0</v>
      </c>
      <c r="F38" s="38">
        <v>2</v>
      </c>
      <c r="G38" s="38">
        <v>0</v>
      </c>
      <c r="H38" s="38">
        <v>0</v>
      </c>
      <c r="I38" s="38">
        <v>0</v>
      </c>
      <c r="J38" s="38">
        <v>0</v>
      </c>
      <c r="K38" s="38">
        <v>2</v>
      </c>
      <c r="L38" s="38">
        <v>0</v>
      </c>
      <c r="M38" s="38">
        <v>0</v>
      </c>
      <c r="N38" s="38">
        <v>2</v>
      </c>
      <c r="O38" s="38">
        <v>0</v>
      </c>
      <c r="P38" s="38">
        <v>0</v>
      </c>
      <c r="Q38" s="38">
        <v>0</v>
      </c>
      <c r="R38" s="38">
        <v>0</v>
      </c>
      <c r="S38" s="38">
        <v>2</v>
      </c>
      <c r="T38" s="38">
        <v>0</v>
      </c>
      <c r="U38" s="38">
        <v>0</v>
      </c>
      <c r="V38" s="38">
        <v>2</v>
      </c>
    </row>
    <row r="39" spans="1:22" x14ac:dyDescent="0.3">
      <c r="C39" s="48"/>
      <c r="D39" s="48"/>
      <c r="E39" s="49"/>
      <c r="F39" s="49"/>
      <c r="G39" s="50"/>
      <c r="H39" s="50"/>
      <c r="I39" s="50"/>
      <c r="J39" s="50"/>
      <c r="K39" s="51"/>
      <c r="L39" s="48"/>
      <c r="M39" s="48"/>
      <c r="N39" s="48"/>
      <c r="O39" s="49"/>
      <c r="P39" s="48"/>
      <c r="Q39" s="48"/>
      <c r="R39" s="48"/>
      <c r="S39" s="49"/>
      <c r="T39" s="48"/>
      <c r="U39" s="48"/>
      <c r="V39" s="48"/>
    </row>
    <row r="40" spans="1:22" x14ac:dyDescent="0.3">
      <c r="C40" s="48"/>
      <c r="D40" s="48"/>
      <c r="E40" s="49"/>
      <c r="F40" s="49"/>
      <c r="G40" s="50"/>
      <c r="H40" s="50"/>
      <c r="I40" s="50"/>
      <c r="J40" s="50"/>
      <c r="K40" s="51"/>
      <c r="L40" s="48"/>
      <c r="M40" s="48"/>
      <c r="N40" s="48"/>
      <c r="O40" s="49"/>
      <c r="P40" s="48"/>
      <c r="Q40" s="48"/>
      <c r="R40" s="48"/>
      <c r="S40" s="49"/>
      <c r="T40" s="48"/>
      <c r="U40" s="48"/>
      <c r="V40" s="48"/>
    </row>
    <row r="41" spans="1:22" x14ac:dyDescent="0.3">
      <c r="C41" s="48"/>
      <c r="D41" s="48"/>
      <c r="E41" s="49"/>
      <c r="F41" s="49"/>
      <c r="G41" s="50"/>
      <c r="H41" s="50"/>
      <c r="I41" s="50"/>
      <c r="J41" s="50"/>
      <c r="K41" s="51"/>
      <c r="L41" s="48"/>
      <c r="M41" s="48"/>
      <c r="N41" s="48"/>
      <c r="O41" s="49"/>
      <c r="P41" s="48"/>
      <c r="Q41" s="48"/>
      <c r="R41" s="48"/>
      <c r="S41" s="49"/>
      <c r="T41" s="48"/>
      <c r="U41" s="48"/>
      <c r="V41" s="48"/>
    </row>
    <row r="53" spans="1:24" s="26" customFormat="1" x14ac:dyDescent="0.3">
      <c r="A53" s="23"/>
      <c r="B53" s="24"/>
      <c r="C53" s="24"/>
      <c r="D53" s="20"/>
      <c r="H53" s="20"/>
      <c r="I53" s="20"/>
      <c r="J53" s="20"/>
      <c r="L53" s="20"/>
      <c r="M53" s="20"/>
      <c r="N53" s="20"/>
      <c r="P53" s="20"/>
      <c r="Q53" s="20"/>
      <c r="R53" s="20"/>
      <c r="T53" s="20"/>
      <c r="U53" s="20"/>
      <c r="V53" s="20"/>
      <c r="W53" s="20"/>
      <c r="X53" s="20"/>
    </row>
    <row r="54" spans="1:24" s="26" customFormat="1" x14ac:dyDescent="0.3">
      <c r="A54" s="23"/>
      <c r="B54" s="24"/>
      <c r="C54" s="24"/>
      <c r="D54" s="20"/>
      <c r="H54" s="20"/>
      <c r="I54" s="20"/>
      <c r="J54" s="20"/>
      <c r="L54" s="20"/>
      <c r="M54" s="20"/>
      <c r="N54" s="20"/>
      <c r="P54" s="20"/>
      <c r="Q54" s="20"/>
      <c r="R54" s="20"/>
      <c r="T54" s="20"/>
      <c r="U54" s="20"/>
      <c r="V54" s="20"/>
      <c r="W54" s="20"/>
      <c r="X54" s="20"/>
    </row>
    <row r="55" spans="1:24" s="26" customFormat="1" x14ac:dyDescent="0.3">
      <c r="A55" s="23"/>
      <c r="B55" s="24"/>
      <c r="C55" s="24"/>
      <c r="D55" s="20"/>
      <c r="H55" s="20"/>
      <c r="I55" s="20"/>
      <c r="J55" s="20"/>
      <c r="L55" s="20"/>
      <c r="M55" s="20"/>
      <c r="N55" s="20"/>
      <c r="P55" s="20"/>
      <c r="Q55" s="20"/>
      <c r="R55" s="20"/>
      <c r="T55" s="20"/>
      <c r="U55" s="20"/>
      <c r="V55" s="20"/>
      <c r="W55" s="20"/>
      <c r="X55" s="20"/>
    </row>
    <row r="56" spans="1:24" s="26" customFormat="1" x14ac:dyDescent="0.3">
      <c r="A56" s="23"/>
      <c r="B56" s="24"/>
      <c r="C56" s="24"/>
      <c r="D56" s="20"/>
      <c r="H56" s="20"/>
      <c r="I56" s="20"/>
      <c r="J56" s="20"/>
      <c r="L56" s="20"/>
      <c r="M56" s="20"/>
      <c r="N56" s="20"/>
      <c r="P56" s="20"/>
      <c r="Q56" s="20"/>
      <c r="R56" s="20"/>
      <c r="T56" s="20"/>
      <c r="U56" s="20"/>
      <c r="V56" s="20"/>
      <c r="W56" s="20"/>
      <c r="X56" s="20"/>
    </row>
    <row r="57" spans="1:24" s="26" customFormat="1" x14ac:dyDescent="0.3">
      <c r="A57" s="23"/>
      <c r="B57" s="24"/>
      <c r="C57" s="24"/>
      <c r="D57" s="20"/>
      <c r="H57" s="20"/>
      <c r="I57" s="20"/>
      <c r="J57" s="20"/>
      <c r="L57" s="20"/>
      <c r="M57" s="20"/>
      <c r="N57" s="20"/>
      <c r="P57" s="20"/>
      <c r="Q57" s="20"/>
      <c r="R57" s="20"/>
      <c r="T57" s="20"/>
      <c r="U57" s="20"/>
      <c r="V57" s="20"/>
      <c r="W57" s="20"/>
      <c r="X57" s="20"/>
    </row>
  </sheetData>
  <mergeCells count="11">
    <mergeCell ref="K5:N6"/>
    <mergeCell ref="O5:V5"/>
    <mergeCell ref="O6:R6"/>
    <mergeCell ref="S6:V6"/>
    <mergeCell ref="A1:J1"/>
    <mergeCell ref="A2:J2"/>
    <mergeCell ref="A3:J3"/>
    <mergeCell ref="A5:A7"/>
    <mergeCell ref="B5:B7"/>
    <mergeCell ref="C5:F6"/>
    <mergeCell ref="G5:J6"/>
  </mergeCells>
  <pageMargins left="0.17" right="0.17" top="0.21" bottom="0.31496062992126" header="0.196850393700787" footer="0.196850393700787"/>
  <pageSetup paperSize="8"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66"/>
  <sheetViews>
    <sheetView tabSelected="1" view="pageBreakPreview" zoomScale="60" zoomScaleNormal="70" workbookViewId="0">
      <pane xSplit="2" ySplit="7" topLeftCell="H8" activePane="bottomRight" state="frozen"/>
      <selection activeCell="K9" sqref="K9"/>
      <selection pane="topRight" activeCell="K9" sqref="K9"/>
      <selection pane="bottomLeft" activeCell="K9" sqref="K9"/>
      <selection pane="bottomRight" activeCell="O23" sqref="O23"/>
    </sheetView>
  </sheetViews>
  <sheetFormatPr defaultColWidth="8.88671875" defaultRowHeight="15.6" x14ac:dyDescent="0.3"/>
  <cols>
    <col min="1" max="1" width="6" style="23" customWidth="1"/>
    <col min="2" max="2" width="48.109375" style="24" customWidth="1"/>
    <col min="3" max="3" width="12" style="26" customWidth="1"/>
    <col min="4" max="4" width="10.5546875" style="20" customWidth="1"/>
    <col min="5" max="6" width="9.6640625" style="20" customWidth="1"/>
    <col min="7" max="7" width="9.109375" style="26" customWidth="1"/>
    <col min="8" max="8" width="9.44140625" style="20" customWidth="1"/>
    <col min="9" max="9" width="9.6640625" style="20" customWidth="1"/>
    <col min="10" max="10" width="9.44140625" style="20" customWidth="1"/>
    <col min="11" max="11" width="9.109375" style="26" customWidth="1"/>
    <col min="12" max="12" width="9.109375" style="20" customWidth="1"/>
    <col min="13" max="13" width="10.109375" style="20" customWidth="1"/>
    <col min="14" max="14" width="10.33203125" style="20" customWidth="1"/>
    <col min="15" max="15" width="10.5546875" style="26" customWidth="1"/>
    <col min="16" max="16" width="10.33203125" style="20" customWidth="1"/>
    <col min="17" max="18" width="9.33203125" style="20" customWidth="1"/>
    <col min="19" max="19" width="11.33203125" style="26" customWidth="1"/>
    <col min="20" max="20" width="11.44140625" style="20" customWidth="1"/>
    <col min="21" max="22" width="10.33203125" style="20" customWidth="1"/>
    <col min="23" max="23" width="16" style="20" customWidth="1"/>
    <col min="24" max="27" width="14" style="20" customWidth="1"/>
    <col min="28" max="16384" width="8.88671875" style="20"/>
  </cols>
  <sheetData>
    <row r="1" spans="1:22" x14ac:dyDescent="0.3">
      <c r="A1" s="111" t="s">
        <v>128</v>
      </c>
      <c r="B1" s="111"/>
      <c r="C1" s="111"/>
      <c r="D1" s="111"/>
      <c r="E1" s="111"/>
      <c r="F1" s="111"/>
      <c r="G1" s="111"/>
      <c r="H1" s="111"/>
      <c r="I1" s="111"/>
      <c r="J1" s="111"/>
      <c r="K1" s="111"/>
      <c r="L1" s="111"/>
      <c r="M1" s="111"/>
      <c r="N1" s="111"/>
      <c r="O1" s="111"/>
      <c r="P1" s="111"/>
      <c r="Q1" s="111"/>
      <c r="R1" s="111"/>
      <c r="S1" s="111"/>
      <c r="T1" s="111"/>
      <c r="U1" s="111"/>
      <c r="V1" s="111"/>
    </row>
    <row r="2" spans="1:22" ht="15.75" customHeight="1" x14ac:dyDescent="0.3">
      <c r="A2" s="112" t="s">
        <v>124</v>
      </c>
      <c r="B2" s="112"/>
      <c r="C2" s="112"/>
      <c r="D2" s="112"/>
      <c r="E2" s="112"/>
      <c r="F2" s="112"/>
      <c r="G2" s="112"/>
      <c r="H2" s="112"/>
      <c r="I2" s="112"/>
      <c r="J2" s="112"/>
      <c r="K2" s="112"/>
      <c r="L2" s="112"/>
      <c r="M2" s="112"/>
      <c r="N2" s="112"/>
      <c r="O2" s="112"/>
      <c r="P2" s="112"/>
      <c r="Q2" s="112"/>
      <c r="R2" s="112"/>
      <c r="S2" s="112"/>
      <c r="T2" s="112"/>
      <c r="U2" s="112"/>
      <c r="V2" s="112"/>
    </row>
    <row r="3" spans="1:22" ht="15.75" customHeight="1" x14ac:dyDescent="0.25">
      <c r="A3" s="113" t="str">
        <f>'PL01'!A3:V3</f>
        <v>(Kèm theo Nghị quyết số    /NQ-HĐND ngày   tháng  năm 2025 của HĐND xã Sơn Hà)</v>
      </c>
      <c r="B3" s="113"/>
      <c r="C3" s="113"/>
      <c r="D3" s="113"/>
      <c r="E3" s="113"/>
      <c r="F3" s="113"/>
      <c r="G3" s="113"/>
      <c r="H3" s="113"/>
      <c r="I3" s="113"/>
      <c r="J3" s="113"/>
      <c r="K3" s="113"/>
      <c r="L3" s="113"/>
      <c r="M3" s="113"/>
      <c r="N3" s="113"/>
      <c r="O3" s="113"/>
      <c r="P3" s="113"/>
      <c r="Q3" s="113"/>
      <c r="R3" s="113"/>
      <c r="S3" s="113"/>
      <c r="T3" s="113"/>
      <c r="U3" s="113"/>
      <c r="V3" s="113"/>
    </row>
    <row r="4" spans="1:22" x14ac:dyDescent="0.3">
      <c r="D4" s="28"/>
      <c r="H4" s="28"/>
      <c r="L4" s="28"/>
      <c r="P4" s="27"/>
      <c r="T4" s="27" t="s">
        <v>31</v>
      </c>
      <c r="U4" s="27"/>
    </row>
    <row r="5" spans="1:22" ht="19.5" customHeight="1" x14ac:dyDescent="0.3">
      <c r="A5" s="110" t="s">
        <v>3</v>
      </c>
      <c r="B5" s="110" t="s">
        <v>32</v>
      </c>
      <c r="C5" s="102" t="s">
        <v>127</v>
      </c>
      <c r="D5" s="103"/>
      <c r="E5" s="103"/>
      <c r="F5" s="104"/>
      <c r="G5" s="102" t="s">
        <v>123</v>
      </c>
      <c r="H5" s="103"/>
      <c r="I5" s="103"/>
      <c r="J5" s="104"/>
      <c r="K5" s="102" t="s">
        <v>8</v>
      </c>
      <c r="L5" s="103"/>
      <c r="M5" s="103"/>
      <c r="N5" s="104"/>
      <c r="O5" s="108" t="s">
        <v>34</v>
      </c>
      <c r="P5" s="108"/>
      <c r="Q5" s="108"/>
      <c r="R5" s="108"/>
      <c r="S5" s="108"/>
      <c r="T5" s="108"/>
      <c r="U5" s="108"/>
      <c r="V5" s="108"/>
    </row>
    <row r="6" spans="1:22" ht="33" customHeight="1" x14ac:dyDescent="0.3">
      <c r="A6" s="110"/>
      <c r="B6" s="110"/>
      <c r="C6" s="105"/>
      <c r="D6" s="106"/>
      <c r="E6" s="106"/>
      <c r="F6" s="107"/>
      <c r="G6" s="105"/>
      <c r="H6" s="106"/>
      <c r="I6" s="106"/>
      <c r="J6" s="107"/>
      <c r="K6" s="105"/>
      <c r="L6" s="106"/>
      <c r="M6" s="106"/>
      <c r="N6" s="107"/>
      <c r="O6" s="109" t="s">
        <v>35</v>
      </c>
      <c r="P6" s="109"/>
      <c r="Q6" s="109"/>
      <c r="R6" s="109"/>
      <c r="S6" s="109" t="s">
        <v>36</v>
      </c>
      <c r="T6" s="109"/>
      <c r="U6" s="109"/>
      <c r="V6" s="109"/>
    </row>
    <row r="7" spans="1:22" ht="65.25" customHeight="1" x14ac:dyDescent="0.3">
      <c r="A7" s="110"/>
      <c r="B7" s="110"/>
      <c r="C7" s="29" t="s">
        <v>37</v>
      </c>
      <c r="D7" s="72" t="s">
        <v>38</v>
      </c>
      <c r="E7" s="72" t="s">
        <v>39</v>
      </c>
      <c r="F7" s="72" t="s">
        <v>40</v>
      </c>
      <c r="G7" s="29" t="s">
        <v>37</v>
      </c>
      <c r="H7" s="72" t="s">
        <v>38</v>
      </c>
      <c r="I7" s="72" t="s">
        <v>39</v>
      </c>
      <c r="J7" s="72" t="s">
        <v>40</v>
      </c>
      <c r="K7" s="29" t="s">
        <v>37</v>
      </c>
      <c r="L7" s="30" t="s">
        <v>38</v>
      </c>
      <c r="M7" s="30" t="s">
        <v>39</v>
      </c>
      <c r="N7" s="30" t="s">
        <v>40</v>
      </c>
      <c r="O7" s="29" t="s">
        <v>37</v>
      </c>
      <c r="P7" s="30" t="s">
        <v>38</v>
      </c>
      <c r="Q7" s="30" t="s">
        <v>39</v>
      </c>
      <c r="R7" s="30" t="s">
        <v>40</v>
      </c>
      <c r="S7" s="29" t="s">
        <v>37</v>
      </c>
      <c r="T7" s="30" t="s">
        <v>38</v>
      </c>
      <c r="U7" s="30" t="s">
        <v>39</v>
      </c>
      <c r="V7" s="30" t="s">
        <v>41</v>
      </c>
    </row>
    <row r="8" spans="1:22" s="35" customFormat="1" x14ac:dyDescent="0.3">
      <c r="A8" s="31"/>
      <c r="B8" s="85" t="s">
        <v>13</v>
      </c>
      <c r="C8" s="33">
        <f>C9+C12+C18+C22+C30+C32+C34+C36+C41</f>
        <v>17259.812962999997</v>
      </c>
      <c r="D8" s="33">
        <f t="shared" ref="D8:V8" si="0">D9+D12+D18+D22+D30+D32+D34+D36+D41</f>
        <v>14554.083500000001</v>
      </c>
      <c r="E8" s="33">
        <f t="shared" si="0"/>
        <v>1537.6324630000001</v>
      </c>
      <c r="F8" s="33">
        <f t="shared" si="0"/>
        <v>1168.097</v>
      </c>
      <c r="G8" s="33">
        <f t="shared" si="0"/>
        <v>1417.49</v>
      </c>
      <c r="H8" s="33">
        <f t="shared" si="0"/>
        <v>1300.05</v>
      </c>
      <c r="I8" s="33">
        <f t="shared" si="0"/>
        <v>102.44</v>
      </c>
      <c r="J8" s="33">
        <f t="shared" si="0"/>
        <v>15</v>
      </c>
      <c r="K8" s="33">
        <f t="shared" si="0"/>
        <v>15842.322962999999</v>
      </c>
      <c r="L8" s="33">
        <f t="shared" si="0"/>
        <v>13254.0335</v>
      </c>
      <c r="M8" s="33">
        <f t="shared" si="0"/>
        <v>1435.1924630000001</v>
      </c>
      <c r="N8" s="33">
        <f t="shared" si="0"/>
        <v>1153.097</v>
      </c>
      <c r="O8" s="33">
        <f t="shared" si="0"/>
        <v>11977.383</v>
      </c>
      <c r="P8" s="33">
        <f t="shared" si="0"/>
        <v>10108.032999999999</v>
      </c>
      <c r="Q8" s="33">
        <f t="shared" si="0"/>
        <v>1031</v>
      </c>
      <c r="R8" s="33">
        <f t="shared" si="0"/>
        <v>838.35</v>
      </c>
      <c r="S8" s="33">
        <f t="shared" si="0"/>
        <v>3864.9399629999998</v>
      </c>
      <c r="T8" s="33">
        <f t="shared" si="0"/>
        <v>3146.0005000000001</v>
      </c>
      <c r="U8" s="33">
        <f t="shared" si="0"/>
        <v>404.19246299999998</v>
      </c>
      <c r="V8" s="33">
        <f t="shared" si="0"/>
        <v>314.74700000000001</v>
      </c>
    </row>
    <row r="9" spans="1:22" s="35" customFormat="1" ht="45.75" customHeight="1" x14ac:dyDescent="0.3">
      <c r="A9" s="31">
        <v>1</v>
      </c>
      <c r="B9" s="34" t="s">
        <v>95</v>
      </c>
      <c r="C9" s="33">
        <f>C10</f>
        <v>1281.4814999999999</v>
      </c>
      <c r="D9" s="33">
        <f t="shared" ref="D9:V9" si="1">D10</f>
        <v>1076.9079999999999</v>
      </c>
      <c r="E9" s="33">
        <f t="shared" si="1"/>
        <v>93.623500000000007</v>
      </c>
      <c r="F9" s="33">
        <f t="shared" si="1"/>
        <v>110.95</v>
      </c>
      <c r="G9" s="33">
        <f t="shared" si="1"/>
        <v>0</v>
      </c>
      <c r="H9" s="33">
        <f t="shared" si="1"/>
        <v>0</v>
      </c>
      <c r="I9" s="33">
        <f t="shared" si="1"/>
        <v>0</v>
      </c>
      <c r="J9" s="33">
        <f t="shared" si="1"/>
        <v>0</v>
      </c>
      <c r="K9" s="33">
        <f t="shared" si="1"/>
        <v>1281.4814999999999</v>
      </c>
      <c r="L9" s="33">
        <f t="shared" si="1"/>
        <v>1076.9079999999999</v>
      </c>
      <c r="M9" s="33">
        <f t="shared" si="1"/>
        <v>93.623500000000007</v>
      </c>
      <c r="N9" s="33">
        <f t="shared" si="1"/>
        <v>110.95</v>
      </c>
      <c r="O9" s="33">
        <f t="shared" si="1"/>
        <v>351.85</v>
      </c>
      <c r="P9" s="33">
        <f t="shared" si="1"/>
        <v>219</v>
      </c>
      <c r="Q9" s="33">
        <f t="shared" si="1"/>
        <v>21.9</v>
      </c>
      <c r="R9" s="33">
        <f t="shared" si="1"/>
        <v>110.95</v>
      </c>
      <c r="S9" s="33">
        <f t="shared" si="1"/>
        <v>929.63149999999996</v>
      </c>
      <c r="T9" s="33">
        <f t="shared" si="1"/>
        <v>857.90800000000002</v>
      </c>
      <c r="U9" s="33">
        <f t="shared" si="1"/>
        <v>71.723500000000001</v>
      </c>
      <c r="V9" s="33">
        <f t="shared" si="1"/>
        <v>0</v>
      </c>
    </row>
    <row r="10" spans="1:22" s="47" customFormat="1" ht="16.2" x14ac:dyDescent="0.3">
      <c r="A10" s="45" t="s">
        <v>51</v>
      </c>
      <c r="B10" s="46" t="s">
        <v>96</v>
      </c>
      <c r="C10" s="42">
        <f>C11</f>
        <v>1281.4814999999999</v>
      </c>
      <c r="D10" s="42">
        <f t="shared" ref="D10:V10" si="2">D11</f>
        <v>1076.9079999999999</v>
      </c>
      <c r="E10" s="42">
        <f t="shared" si="2"/>
        <v>93.623500000000007</v>
      </c>
      <c r="F10" s="42">
        <f t="shared" si="2"/>
        <v>110.95</v>
      </c>
      <c r="G10" s="42">
        <f t="shared" si="2"/>
        <v>0</v>
      </c>
      <c r="H10" s="42">
        <f t="shared" si="2"/>
        <v>0</v>
      </c>
      <c r="I10" s="42">
        <f t="shared" si="2"/>
        <v>0</v>
      </c>
      <c r="J10" s="42">
        <f t="shared" si="2"/>
        <v>0</v>
      </c>
      <c r="K10" s="42">
        <f t="shared" si="2"/>
        <v>1281.4814999999999</v>
      </c>
      <c r="L10" s="42">
        <f t="shared" si="2"/>
        <v>1076.9079999999999</v>
      </c>
      <c r="M10" s="42">
        <f t="shared" si="2"/>
        <v>93.623500000000007</v>
      </c>
      <c r="N10" s="42">
        <f t="shared" si="2"/>
        <v>110.95</v>
      </c>
      <c r="O10" s="42">
        <f t="shared" si="2"/>
        <v>351.85</v>
      </c>
      <c r="P10" s="42">
        <f t="shared" si="2"/>
        <v>219</v>
      </c>
      <c r="Q10" s="42">
        <f t="shared" si="2"/>
        <v>21.9</v>
      </c>
      <c r="R10" s="42">
        <f t="shared" si="2"/>
        <v>110.95</v>
      </c>
      <c r="S10" s="42">
        <f t="shared" si="2"/>
        <v>929.63149999999996</v>
      </c>
      <c r="T10" s="42">
        <f t="shared" si="2"/>
        <v>857.90800000000002</v>
      </c>
      <c r="U10" s="42">
        <f t="shared" si="2"/>
        <v>71.723500000000001</v>
      </c>
      <c r="V10" s="42">
        <f t="shared" si="2"/>
        <v>0</v>
      </c>
    </row>
    <row r="11" spans="1:22" x14ac:dyDescent="0.3">
      <c r="A11" s="36" t="s">
        <v>43</v>
      </c>
      <c r="B11" s="44" t="s">
        <v>61</v>
      </c>
      <c r="C11" s="38">
        <f>D11+E11+F11</f>
        <v>1281.4814999999999</v>
      </c>
      <c r="D11" s="38">
        <f>219+857.908</f>
        <v>1076.9079999999999</v>
      </c>
      <c r="E11" s="38">
        <f>21.9+71.7235</f>
        <v>93.623500000000007</v>
      </c>
      <c r="F11" s="38">
        <f>110.95+0</f>
        <v>110.95</v>
      </c>
      <c r="G11" s="33">
        <f t="shared" ref="G11:G47" si="3">H11+I11+J11</f>
        <v>0</v>
      </c>
      <c r="H11" s="38"/>
      <c r="I11" s="38"/>
      <c r="J11" s="38"/>
      <c r="K11" s="33">
        <f t="shared" ref="K11:K47" si="4">L11+M11+N11</f>
        <v>1281.4814999999999</v>
      </c>
      <c r="L11" s="33">
        <f t="shared" ref="L11:L47" si="5">P11+T11</f>
        <v>1076.9079999999999</v>
      </c>
      <c r="M11" s="33">
        <f t="shared" ref="M11:M47" si="6">Q11+U11</f>
        <v>93.623500000000007</v>
      </c>
      <c r="N11" s="33">
        <f t="shared" ref="N11:N47" si="7">R11+V11</f>
        <v>110.95</v>
      </c>
      <c r="O11" s="33">
        <f t="shared" ref="O11:O47" si="8">P11+Q11+R11</f>
        <v>351.85</v>
      </c>
      <c r="P11" s="38">
        <v>219</v>
      </c>
      <c r="Q11" s="38">
        <v>21.9</v>
      </c>
      <c r="R11" s="38">
        <v>110.95</v>
      </c>
      <c r="S11" s="33">
        <f t="shared" ref="S11:S47" si="9">T11+U11+V11</f>
        <v>929.63149999999996</v>
      </c>
      <c r="T11" s="38">
        <v>857.90800000000002</v>
      </c>
      <c r="U11" s="38">
        <v>71.723500000000001</v>
      </c>
      <c r="V11" s="38"/>
    </row>
    <row r="12" spans="1:22" s="35" customFormat="1" ht="63" customHeight="1" x14ac:dyDescent="0.3">
      <c r="A12" s="31">
        <v>2</v>
      </c>
      <c r="B12" s="34" t="s">
        <v>98</v>
      </c>
      <c r="C12" s="33">
        <f>C13+C15</f>
        <v>6261.8225000000002</v>
      </c>
      <c r="D12" s="33">
        <f t="shared" ref="D12:V12" si="10">D13+D15</f>
        <v>5203.4324999999999</v>
      </c>
      <c r="E12" s="33">
        <f t="shared" si="10"/>
        <v>586.86</v>
      </c>
      <c r="F12" s="33">
        <f t="shared" si="10"/>
        <v>471.53000000000003</v>
      </c>
      <c r="G12" s="33">
        <f t="shared" si="10"/>
        <v>1417.49</v>
      </c>
      <c r="H12" s="33">
        <f t="shared" si="10"/>
        <v>1300.05</v>
      </c>
      <c r="I12" s="33">
        <f t="shared" si="10"/>
        <v>102.44</v>
      </c>
      <c r="J12" s="33">
        <f t="shared" si="10"/>
        <v>15</v>
      </c>
      <c r="K12" s="33">
        <f t="shared" si="10"/>
        <v>4844.3325000000004</v>
      </c>
      <c r="L12" s="33">
        <f t="shared" si="10"/>
        <v>3903.3824999999997</v>
      </c>
      <c r="M12" s="33">
        <f t="shared" si="10"/>
        <v>484.42</v>
      </c>
      <c r="N12" s="33">
        <f t="shared" si="10"/>
        <v>456.53000000000003</v>
      </c>
      <c r="O12" s="33">
        <f t="shared" si="10"/>
        <v>4251.75</v>
      </c>
      <c r="P12" s="33">
        <f t="shared" si="10"/>
        <v>3676</v>
      </c>
      <c r="Q12" s="33">
        <f t="shared" si="10"/>
        <v>384.7</v>
      </c>
      <c r="R12" s="33">
        <f t="shared" si="10"/>
        <v>191.05</v>
      </c>
      <c r="S12" s="33">
        <f t="shared" si="10"/>
        <v>592.58249999999998</v>
      </c>
      <c r="T12" s="33">
        <f t="shared" si="10"/>
        <v>227.38250000000002</v>
      </c>
      <c r="U12" s="33">
        <f t="shared" si="10"/>
        <v>99.72</v>
      </c>
      <c r="V12" s="33">
        <f t="shared" si="10"/>
        <v>265.48</v>
      </c>
    </row>
    <row r="13" spans="1:22" s="47" customFormat="1" ht="47.25" customHeight="1" x14ac:dyDescent="0.3">
      <c r="A13" s="45" t="s">
        <v>51</v>
      </c>
      <c r="B13" s="46" t="s">
        <v>99</v>
      </c>
      <c r="C13" s="42">
        <f>C14</f>
        <v>3222.4</v>
      </c>
      <c r="D13" s="42">
        <f t="shared" ref="D13:V13" si="11">D14</f>
        <v>2780.49</v>
      </c>
      <c r="E13" s="42">
        <f t="shared" si="11"/>
        <v>294.86</v>
      </c>
      <c r="F13" s="42">
        <f t="shared" si="11"/>
        <v>147.05000000000001</v>
      </c>
      <c r="G13" s="42">
        <f t="shared" si="11"/>
        <v>0</v>
      </c>
      <c r="H13" s="42">
        <f t="shared" si="11"/>
        <v>0</v>
      </c>
      <c r="I13" s="42">
        <f t="shared" si="11"/>
        <v>0</v>
      </c>
      <c r="J13" s="42">
        <f t="shared" si="11"/>
        <v>0</v>
      </c>
      <c r="K13" s="42">
        <f t="shared" si="11"/>
        <v>3222.4</v>
      </c>
      <c r="L13" s="42">
        <f t="shared" si="11"/>
        <v>2780.49</v>
      </c>
      <c r="M13" s="42">
        <f t="shared" si="11"/>
        <v>294.86</v>
      </c>
      <c r="N13" s="42">
        <f t="shared" si="11"/>
        <v>147.05000000000001</v>
      </c>
      <c r="O13" s="42">
        <f t="shared" si="11"/>
        <v>3220.75</v>
      </c>
      <c r="P13" s="42">
        <f t="shared" si="11"/>
        <v>2779</v>
      </c>
      <c r="Q13" s="42">
        <f t="shared" si="11"/>
        <v>294.7</v>
      </c>
      <c r="R13" s="42">
        <f t="shared" si="11"/>
        <v>147.05000000000001</v>
      </c>
      <c r="S13" s="42">
        <f t="shared" si="11"/>
        <v>1.65</v>
      </c>
      <c r="T13" s="42">
        <f t="shared" si="11"/>
        <v>1.49</v>
      </c>
      <c r="U13" s="42">
        <f t="shared" si="11"/>
        <v>0.16</v>
      </c>
      <c r="V13" s="42">
        <f t="shared" si="11"/>
        <v>0</v>
      </c>
    </row>
    <row r="14" spans="1:22" s="79" customFormat="1" x14ac:dyDescent="0.3">
      <c r="A14" s="36" t="s">
        <v>43</v>
      </c>
      <c r="B14" s="44" t="s">
        <v>63</v>
      </c>
      <c r="C14" s="38">
        <f>D14+E14+F14</f>
        <v>3222.4</v>
      </c>
      <c r="D14" s="38">
        <f>2779+1.49</f>
        <v>2780.49</v>
      </c>
      <c r="E14" s="38">
        <f>294.7+0.16</f>
        <v>294.86</v>
      </c>
      <c r="F14" s="38">
        <v>147.05000000000001</v>
      </c>
      <c r="G14" s="33">
        <f t="shared" si="3"/>
        <v>0</v>
      </c>
      <c r="H14" s="38"/>
      <c r="I14" s="38"/>
      <c r="J14" s="38"/>
      <c r="K14" s="33">
        <f t="shared" si="4"/>
        <v>3222.4</v>
      </c>
      <c r="L14" s="33">
        <f t="shared" si="5"/>
        <v>2780.49</v>
      </c>
      <c r="M14" s="33">
        <f t="shared" si="6"/>
        <v>294.86</v>
      </c>
      <c r="N14" s="33">
        <f t="shared" si="7"/>
        <v>147.05000000000001</v>
      </c>
      <c r="O14" s="33">
        <f t="shared" si="8"/>
        <v>3220.75</v>
      </c>
      <c r="P14" s="38">
        <v>2779</v>
      </c>
      <c r="Q14" s="38">
        <v>294.7</v>
      </c>
      <c r="R14" s="38">
        <v>147.05000000000001</v>
      </c>
      <c r="S14" s="33">
        <f t="shared" si="9"/>
        <v>1.65</v>
      </c>
      <c r="T14" s="38">
        <v>1.49</v>
      </c>
      <c r="U14" s="38">
        <v>0.16</v>
      </c>
      <c r="V14" s="38"/>
    </row>
    <row r="15" spans="1:22" s="47" customFormat="1" ht="61.5" customHeight="1" x14ac:dyDescent="0.3">
      <c r="A15" s="45" t="s">
        <v>51</v>
      </c>
      <c r="B15" s="46" t="s">
        <v>100</v>
      </c>
      <c r="C15" s="42">
        <f>C16</f>
        <v>3039.4225000000001</v>
      </c>
      <c r="D15" s="42">
        <f t="shared" ref="D15:V16" si="12">D16</f>
        <v>2422.9425000000001</v>
      </c>
      <c r="E15" s="42">
        <f t="shared" si="12"/>
        <v>292</v>
      </c>
      <c r="F15" s="42">
        <f t="shared" si="12"/>
        <v>324.48</v>
      </c>
      <c r="G15" s="42">
        <f t="shared" si="12"/>
        <v>1417.49</v>
      </c>
      <c r="H15" s="42">
        <f t="shared" si="12"/>
        <v>1300.05</v>
      </c>
      <c r="I15" s="42">
        <f t="shared" si="12"/>
        <v>102.44</v>
      </c>
      <c r="J15" s="42">
        <f t="shared" si="12"/>
        <v>15</v>
      </c>
      <c r="K15" s="42">
        <f t="shared" si="12"/>
        <v>1621.9324999999999</v>
      </c>
      <c r="L15" s="42">
        <f t="shared" si="12"/>
        <v>1122.8924999999999</v>
      </c>
      <c r="M15" s="42">
        <f t="shared" si="12"/>
        <v>189.56</v>
      </c>
      <c r="N15" s="42">
        <f t="shared" si="12"/>
        <v>309.48</v>
      </c>
      <c r="O15" s="42">
        <f t="shared" si="12"/>
        <v>1031</v>
      </c>
      <c r="P15" s="42">
        <f t="shared" si="12"/>
        <v>897</v>
      </c>
      <c r="Q15" s="42">
        <f t="shared" si="12"/>
        <v>90</v>
      </c>
      <c r="R15" s="42">
        <f t="shared" si="12"/>
        <v>44</v>
      </c>
      <c r="S15" s="42">
        <f t="shared" si="12"/>
        <v>590.9325</v>
      </c>
      <c r="T15" s="42">
        <f t="shared" si="12"/>
        <v>225.89250000000001</v>
      </c>
      <c r="U15" s="42">
        <f t="shared" si="12"/>
        <v>99.56</v>
      </c>
      <c r="V15" s="42">
        <f t="shared" si="12"/>
        <v>265.48</v>
      </c>
    </row>
    <row r="16" spans="1:22" s="43" customFormat="1" ht="45.75" customHeight="1" x14ac:dyDescent="0.3">
      <c r="A16" s="40"/>
      <c r="B16" s="80" t="s">
        <v>102</v>
      </c>
      <c r="C16" s="38">
        <f>C17</f>
        <v>3039.4225000000001</v>
      </c>
      <c r="D16" s="38">
        <f t="shared" si="12"/>
        <v>2422.9425000000001</v>
      </c>
      <c r="E16" s="38">
        <f t="shared" si="12"/>
        <v>292</v>
      </c>
      <c r="F16" s="38">
        <f t="shared" si="12"/>
        <v>324.48</v>
      </c>
      <c r="G16" s="38">
        <f t="shared" si="12"/>
        <v>1417.49</v>
      </c>
      <c r="H16" s="38">
        <f t="shared" si="12"/>
        <v>1300.05</v>
      </c>
      <c r="I16" s="38">
        <f t="shared" si="12"/>
        <v>102.44</v>
      </c>
      <c r="J16" s="38">
        <f t="shared" si="12"/>
        <v>15</v>
      </c>
      <c r="K16" s="38">
        <f t="shared" si="12"/>
        <v>1621.9324999999999</v>
      </c>
      <c r="L16" s="38">
        <f t="shared" si="12"/>
        <v>1122.8924999999999</v>
      </c>
      <c r="M16" s="38">
        <f t="shared" si="12"/>
        <v>189.56</v>
      </c>
      <c r="N16" s="38">
        <f t="shared" si="12"/>
        <v>309.48</v>
      </c>
      <c r="O16" s="38">
        <f t="shared" si="12"/>
        <v>1031</v>
      </c>
      <c r="P16" s="38">
        <f t="shared" si="12"/>
        <v>897</v>
      </c>
      <c r="Q16" s="38">
        <f t="shared" si="12"/>
        <v>90</v>
      </c>
      <c r="R16" s="38">
        <f t="shared" si="12"/>
        <v>44</v>
      </c>
      <c r="S16" s="38">
        <f t="shared" si="12"/>
        <v>590.9325</v>
      </c>
      <c r="T16" s="38">
        <f t="shared" si="12"/>
        <v>225.89250000000001</v>
      </c>
      <c r="U16" s="38">
        <f t="shared" si="12"/>
        <v>99.56</v>
      </c>
      <c r="V16" s="38">
        <f t="shared" si="12"/>
        <v>265.48</v>
      </c>
    </row>
    <row r="17" spans="1:22" s="79" customFormat="1" x14ac:dyDescent="0.3">
      <c r="A17" s="36" t="s">
        <v>43</v>
      </c>
      <c r="B17" s="44" t="s">
        <v>63</v>
      </c>
      <c r="C17" s="38">
        <f>D17+E17+F17</f>
        <v>3039.4225000000001</v>
      </c>
      <c r="D17" s="38">
        <f>897+1525.9425</f>
        <v>2422.9425000000001</v>
      </c>
      <c r="E17" s="38">
        <f>90+202</f>
        <v>292</v>
      </c>
      <c r="F17" s="38">
        <f>44+280.48</f>
        <v>324.48</v>
      </c>
      <c r="G17" s="33">
        <f t="shared" si="3"/>
        <v>1417.49</v>
      </c>
      <c r="H17" s="38">
        <v>1300.05</v>
      </c>
      <c r="I17" s="38">
        <v>102.44</v>
      </c>
      <c r="J17" s="38">
        <v>15</v>
      </c>
      <c r="K17" s="33">
        <f t="shared" si="4"/>
        <v>1621.9324999999999</v>
      </c>
      <c r="L17" s="33">
        <f t="shared" si="5"/>
        <v>1122.8924999999999</v>
      </c>
      <c r="M17" s="33">
        <f t="shared" si="6"/>
        <v>189.56</v>
      </c>
      <c r="N17" s="33">
        <f t="shared" si="7"/>
        <v>309.48</v>
      </c>
      <c r="O17" s="33">
        <f t="shared" si="8"/>
        <v>1031</v>
      </c>
      <c r="P17" s="38">
        <v>897</v>
      </c>
      <c r="Q17" s="38">
        <v>90</v>
      </c>
      <c r="R17" s="38">
        <v>44</v>
      </c>
      <c r="S17" s="33">
        <f t="shared" si="9"/>
        <v>590.9325</v>
      </c>
      <c r="T17" s="38">
        <v>225.89250000000001</v>
      </c>
      <c r="U17" s="38">
        <v>99.56</v>
      </c>
      <c r="V17" s="38">
        <v>265.48</v>
      </c>
    </row>
    <row r="18" spans="1:22" s="47" customFormat="1" ht="63" customHeight="1" x14ac:dyDescent="0.3">
      <c r="A18" s="45">
        <v>3</v>
      </c>
      <c r="B18" s="46" t="s">
        <v>103</v>
      </c>
      <c r="C18" s="42">
        <f>C19</f>
        <v>611.91596299999992</v>
      </c>
      <c r="D18" s="42">
        <f t="shared" ref="D18:V18" si="13">D19</f>
        <v>461</v>
      </c>
      <c r="E18" s="42">
        <f t="shared" si="13"/>
        <v>72.648963000000009</v>
      </c>
      <c r="F18" s="42">
        <f t="shared" si="13"/>
        <v>78.266999999999996</v>
      </c>
      <c r="G18" s="42">
        <f t="shared" si="13"/>
        <v>0</v>
      </c>
      <c r="H18" s="42">
        <f t="shared" si="13"/>
        <v>0</v>
      </c>
      <c r="I18" s="42">
        <f t="shared" si="13"/>
        <v>0</v>
      </c>
      <c r="J18" s="42">
        <f t="shared" si="13"/>
        <v>0</v>
      </c>
      <c r="K18" s="42">
        <f t="shared" si="13"/>
        <v>611.91596299999992</v>
      </c>
      <c r="L18" s="42">
        <f t="shared" si="13"/>
        <v>461</v>
      </c>
      <c r="M18" s="42">
        <f t="shared" si="13"/>
        <v>72.648963000000009</v>
      </c>
      <c r="N18" s="42">
        <f t="shared" si="13"/>
        <v>78.266999999999996</v>
      </c>
      <c r="O18" s="42">
        <f t="shared" si="13"/>
        <v>563.1</v>
      </c>
      <c r="P18" s="42">
        <f t="shared" si="13"/>
        <v>461</v>
      </c>
      <c r="Q18" s="42">
        <f t="shared" si="13"/>
        <v>46.1</v>
      </c>
      <c r="R18" s="42">
        <f t="shared" si="13"/>
        <v>56</v>
      </c>
      <c r="S18" s="42">
        <f t="shared" si="13"/>
        <v>48.815962999999996</v>
      </c>
      <c r="T18" s="42">
        <f t="shared" si="13"/>
        <v>0</v>
      </c>
      <c r="U18" s="42">
        <f t="shared" si="13"/>
        <v>26.548963000000001</v>
      </c>
      <c r="V18" s="42">
        <f t="shared" si="13"/>
        <v>22.266999999999999</v>
      </c>
    </row>
    <row r="19" spans="1:22" s="43" customFormat="1" ht="45.75" customHeight="1" x14ac:dyDescent="0.3">
      <c r="A19" s="40"/>
      <c r="B19" s="41" t="s">
        <v>104</v>
      </c>
      <c r="C19" s="42">
        <f>C20</f>
        <v>611.91596299999992</v>
      </c>
      <c r="D19" s="42">
        <f t="shared" ref="D19:V19" si="14">D20</f>
        <v>461</v>
      </c>
      <c r="E19" s="42">
        <f t="shared" si="14"/>
        <v>72.648963000000009</v>
      </c>
      <c r="F19" s="42">
        <f t="shared" si="14"/>
        <v>78.266999999999996</v>
      </c>
      <c r="G19" s="42">
        <f t="shared" si="14"/>
        <v>0</v>
      </c>
      <c r="H19" s="42">
        <f t="shared" si="14"/>
        <v>0</v>
      </c>
      <c r="I19" s="42">
        <f t="shared" si="14"/>
        <v>0</v>
      </c>
      <c r="J19" s="42">
        <f t="shared" si="14"/>
        <v>0</v>
      </c>
      <c r="K19" s="42">
        <f t="shared" si="14"/>
        <v>611.91596299999992</v>
      </c>
      <c r="L19" s="42">
        <f t="shared" si="14"/>
        <v>461</v>
      </c>
      <c r="M19" s="42">
        <f t="shared" si="14"/>
        <v>72.648963000000009</v>
      </c>
      <c r="N19" s="42">
        <f t="shared" si="14"/>
        <v>78.266999999999996</v>
      </c>
      <c r="O19" s="42">
        <f t="shared" si="14"/>
        <v>563.1</v>
      </c>
      <c r="P19" s="42">
        <f t="shared" si="14"/>
        <v>461</v>
      </c>
      <c r="Q19" s="42">
        <f t="shared" si="14"/>
        <v>46.1</v>
      </c>
      <c r="R19" s="42">
        <f t="shared" si="14"/>
        <v>56</v>
      </c>
      <c r="S19" s="42">
        <f t="shared" si="14"/>
        <v>48.815962999999996</v>
      </c>
      <c r="T19" s="42">
        <f t="shared" si="14"/>
        <v>0</v>
      </c>
      <c r="U19" s="42">
        <f t="shared" si="14"/>
        <v>26.548963000000001</v>
      </c>
      <c r="V19" s="42">
        <f t="shared" si="14"/>
        <v>22.266999999999999</v>
      </c>
    </row>
    <row r="20" spans="1:22" s="43" customFormat="1" ht="16.2" x14ac:dyDescent="0.3">
      <c r="A20" s="40"/>
      <c r="B20" s="41" t="s">
        <v>105</v>
      </c>
      <c r="C20" s="42">
        <f>C21</f>
        <v>611.91596299999992</v>
      </c>
      <c r="D20" s="42">
        <f t="shared" ref="D20:V20" si="15">D21</f>
        <v>461</v>
      </c>
      <c r="E20" s="42">
        <f t="shared" si="15"/>
        <v>72.648963000000009</v>
      </c>
      <c r="F20" s="42">
        <f t="shared" si="15"/>
        <v>78.266999999999996</v>
      </c>
      <c r="G20" s="42">
        <f t="shared" si="15"/>
        <v>0</v>
      </c>
      <c r="H20" s="42">
        <f t="shared" si="15"/>
        <v>0</v>
      </c>
      <c r="I20" s="42">
        <f t="shared" si="15"/>
        <v>0</v>
      </c>
      <c r="J20" s="42">
        <f t="shared" si="15"/>
        <v>0</v>
      </c>
      <c r="K20" s="42">
        <f t="shared" si="15"/>
        <v>611.91596299999992</v>
      </c>
      <c r="L20" s="42">
        <f t="shared" si="15"/>
        <v>461</v>
      </c>
      <c r="M20" s="42">
        <f t="shared" si="15"/>
        <v>72.648963000000009</v>
      </c>
      <c r="N20" s="42">
        <f t="shared" si="15"/>
        <v>78.266999999999996</v>
      </c>
      <c r="O20" s="42">
        <f t="shared" si="15"/>
        <v>563.1</v>
      </c>
      <c r="P20" s="42">
        <f t="shared" si="15"/>
        <v>461</v>
      </c>
      <c r="Q20" s="42">
        <f t="shared" si="15"/>
        <v>46.1</v>
      </c>
      <c r="R20" s="42">
        <f t="shared" si="15"/>
        <v>56</v>
      </c>
      <c r="S20" s="42">
        <f t="shared" si="15"/>
        <v>48.815962999999996</v>
      </c>
      <c r="T20" s="42">
        <f t="shared" si="15"/>
        <v>0</v>
      </c>
      <c r="U20" s="42">
        <f t="shared" si="15"/>
        <v>26.548963000000001</v>
      </c>
      <c r="V20" s="42">
        <f t="shared" si="15"/>
        <v>22.266999999999999</v>
      </c>
    </row>
    <row r="21" spans="1:22" x14ac:dyDescent="0.3">
      <c r="A21" s="36" t="s">
        <v>43</v>
      </c>
      <c r="B21" s="44" t="s">
        <v>63</v>
      </c>
      <c r="C21" s="38">
        <f>D21+E21+F21</f>
        <v>611.91596299999992</v>
      </c>
      <c r="D21" s="38">
        <v>461</v>
      </c>
      <c r="E21" s="38">
        <f>46.1+26.548963</f>
        <v>72.648963000000009</v>
      </c>
      <c r="F21" s="38">
        <f>56+22.267</f>
        <v>78.266999999999996</v>
      </c>
      <c r="G21" s="33">
        <f t="shared" si="3"/>
        <v>0</v>
      </c>
      <c r="H21" s="38"/>
      <c r="I21" s="38"/>
      <c r="J21" s="38"/>
      <c r="K21" s="33">
        <f t="shared" si="4"/>
        <v>611.91596299999992</v>
      </c>
      <c r="L21" s="33">
        <f t="shared" si="5"/>
        <v>461</v>
      </c>
      <c r="M21" s="33">
        <f t="shared" si="6"/>
        <v>72.648963000000009</v>
      </c>
      <c r="N21" s="33">
        <f t="shared" si="7"/>
        <v>78.266999999999996</v>
      </c>
      <c r="O21" s="33">
        <f t="shared" si="8"/>
        <v>563.1</v>
      </c>
      <c r="P21" s="38">
        <v>461</v>
      </c>
      <c r="Q21" s="38">
        <v>46.1</v>
      </c>
      <c r="R21" s="38">
        <v>56</v>
      </c>
      <c r="S21" s="33">
        <f t="shared" si="9"/>
        <v>48.815962999999996</v>
      </c>
      <c r="T21" s="38">
        <v>0</v>
      </c>
      <c r="U21" s="38">
        <v>26.548963000000001</v>
      </c>
      <c r="V21" s="38">
        <v>22.266999999999999</v>
      </c>
    </row>
    <row r="22" spans="1:22" s="35" customFormat="1" ht="44.25" customHeight="1" x14ac:dyDescent="0.3">
      <c r="A22" s="31">
        <v>4</v>
      </c>
      <c r="B22" s="34" t="s">
        <v>106</v>
      </c>
      <c r="C22" s="33">
        <f>C23+C26+C28</f>
        <v>4563</v>
      </c>
      <c r="D22" s="33">
        <f t="shared" ref="D22:V22" si="16">D23+D26+D28</f>
        <v>3954</v>
      </c>
      <c r="E22" s="33">
        <f t="shared" si="16"/>
        <v>405</v>
      </c>
      <c r="F22" s="33">
        <f t="shared" si="16"/>
        <v>204</v>
      </c>
      <c r="G22" s="33">
        <f t="shared" si="16"/>
        <v>0</v>
      </c>
      <c r="H22" s="33">
        <f t="shared" si="16"/>
        <v>0</v>
      </c>
      <c r="I22" s="33">
        <f t="shared" si="16"/>
        <v>0</v>
      </c>
      <c r="J22" s="33">
        <f t="shared" si="16"/>
        <v>0</v>
      </c>
      <c r="K22" s="33">
        <f t="shared" si="16"/>
        <v>4563</v>
      </c>
      <c r="L22" s="33">
        <f t="shared" si="16"/>
        <v>3954</v>
      </c>
      <c r="M22" s="33">
        <f t="shared" si="16"/>
        <v>405</v>
      </c>
      <c r="N22" s="33">
        <f t="shared" si="16"/>
        <v>204</v>
      </c>
      <c r="O22" s="33">
        <f t="shared" si="16"/>
        <v>4563</v>
      </c>
      <c r="P22" s="33">
        <f t="shared" si="16"/>
        <v>3954</v>
      </c>
      <c r="Q22" s="33">
        <f t="shared" si="16"/>
        <v>405</v>
      </c>
      <c r="R22" s="33">
        <f t="shared" si="16"/>
        <v>204</v>
      </c>
      <c r="S22" s="33">
        <f t="shared" si="16"/>
        <v>0</v>
      </c>
      <c r="T22" s="33">
        <f t="shared" si="16"/>
        <v>0</v>
      </c>
      <c r="U22" s="33">
        <f t="shared" si="16"/>
        <v>0</v>
      </c>
      <c r="V22" s="33">
        <f t="shared" si="16"/>
        <v>0</v>
      </c>
    </row>
    <row r="23" spans="1:22" s="47" customFormat="1" ht="45.75" customHeight="1" x14ac:dyDescent="0.3">
      <c r="A23" s="45" t="s">
        <v>51</v>
      </c>
      <c r="B23" s="46" t="s">
        <v>108</v>
      </c>
      <c r="C23" s="42">
        <f>C24</f>
        <v>105</v>
      </c>
      <c r="D23" s="42">
        <f t="shared" ref="D23:V23" si="17">D24</f>
        <v>0</v>
      </c>
      <c r="E23" s="42">
        <f t="shared" si="17"/>
        <v>0</v>
      </c>
      <c r="F23" s="42">
        <f t="shared" si="17"/>
        <v>105</v>
      </c>
      <c r="G23" s="42">
        <f t="shared" si="17"/>
        <v>0</v>
      </c>
      <c r="H23" s="42">
        <f t="shared" si="17"/>
        <v>0</v>
      </c>
      <c r="I23" s="42">
        <f t="shared" si="17"/>
        <v>0</v>
      </c>
      <c r="J23" s="42">
        <f t="shared" si="17"/>
        <v>0</v>
      </c>
      <c r="K23" s="42">
        <f t="shared" si="17"/>
        <v>105</v>
      </c>
      <c r="L23" s="42">
        <f t="shared" si="17"/>
        <v>0</v>
      </c>
      <c r="M23" s="42">
        <f t="shared" si="17"/>
        <v>0</v>
      </c>
      <c r="N23" s="42">
        <f t="shared" si="17"/>
        <v>105</v>
      </c>
      <c r="O23" s="42">
        <f t="shared" si="17"/>
        <v>105</v>
      </c>
      <c r="P23" s="42">
        <f t="shared" si="17"/>
        <v>0</v>
      </c>
      <c r="Q23" s="42">
        <f t="shared" si="17"/>
        <v>0</v>
      </c>
      <c r="R23" s="42">
        <f t="shared" si="17"/>
        <v>105</v>
      </c>
      <c r="S23" s="42">
        <f t="shared" si="17"/>
        <v>0</v>
      </c>
      <c r="T23" s="42">
        <f t="shared" si="17"/>
        <v>0</v>
      </c>
      <c r="U23" s="42">
        <f t="shared" si="17"/>
        <v>0</v>
      </c>
      <c r="V23" s="42">
        <f t="shared" si="17"/>
        <v>0</v>
      </c>
    </row>
    <row r="24" spans="1:22" x14ac:dyDescent="0.3">
      <c r="A24" s="31"/>
      <c r="B24" s="84" t="s">
        <v>110</v>
      </c>
      <c r="C24" s="38">
        <f>C25</f>
        <v>105</v>
      </c>
      <c r="D24" s="38">
        <f t="shared" ref="D24:V24" si="18">D25</f>
        <v>0</v>
      </c>
      <c r="E24" s="38">
        <f t="shared" si="18"/>
        <v>0</v>
      </c>
      <c r="F24" s="38">
        <f t="shared" si="18"/>
        <v>105</v>
      </c>
      <c r="G24" s="38">
        <f t="shared" si="18"/>
        <v>0</v>
      </c>
      <c r="H24" s="38">
        <f t="shared" si="18"/>
        <v>0</v>
      </c>
      <c r="I24" s="38">
        <f t="shared" si="18"/>
        <v>0</v>
      </c>
      <c r="J24" s="38">
        <f t="shared" si="18"/>
        <v>0</v>
      </c>
      <c r="K24" s="38">
        <f t="shared" si="18"/>
        <v>105</v>
      </c>
      <c r="L24" s="38">
        <f t="shared" si="18"/>
        <v>0</v>
      </c>
      <c r="M24" s="38">
        <f t="shared" si="18"/>
        <v>0</v>
      </c>
      <c r="N24" s="38">
        <f t="shared" si="18"/>
        <v>105</v>
      </c>
      <c r="O24" s="38">
        <f t="shared" si="18"/>
        <v>105</v>
      </c>
      <c r="P24" s="38">
        <f t="shared" si="18"/>
        <v>0</v>
      </c>
      <c r="Q24" s="38">
        <f t="shared" si="18"/>
        <v>0</v>
      </c>
      <c r="R24" s="38">
        <f t="shared" si="18"/>
        <v>105</v>
      </c>
      <c r="S24" s="38">
        <f t="shared" si="18"/>
        <v>0</v>
      </c>
      <c r="T24" s="38">
        <f t="shared" si="18"/>
        <v>0</v>
      </c>
      <c r="U24" s="38">
        <f t="shared" si="18"/>
        <v>0</v>
      </c>
      <c r="V24" s="38">
        <f t="shared" si="18"/>
        <v>0</v>
      </c>
    </row>
    <row r="25" spans="1:22" x14ac:dyDescent="0.3">
      <c r="A25" s="36" t="s">
        <v>43</v>
      </c>
      <c r="B25" s="44" t="s">
        <v>133</v>
      </c>
      <c r="C25" s="38">
        <f>D25+E25+F25</f>
        <v>105</v>
      </c>
      <c r="D25" s="38"/>
      <c r="E25" s="38"/>
      <c r="F25" s="38">
        <v>105</v>
      </c>
      <c r="G25" s="33">
        <f t="shared" si="3"/>
        <v>0</v>
      </c>
      <c r="H25" s="38"/>
      <c r="I25" s="38"/>
      <c r="J25" s="38"/>
      <c r="K25" s="33">
        <f t="shared" si="4"/>
        <v>105</v>
      </c>
      <c r="L25" s="33">
        <f t="shared" si="5"/>
        <v>0</v>
      </c>
      <c r="M25" s="33">
        <f t="shared" si="6"/>
        <v>0</v>
      </c>
      <c r="N25" s="33">
        <f t="shared" si="7"/>
        <v>105</v>
      </c>
      <c r="O25" s="33">
        <f t="shared" si="8"/>
        <v>105</v>
      </c>
      <c r="P25" s="38"/>
      <c r="Q25" s="38"/>
      <c r="R25" s="38">
        <v>105</v>
      </c>
      <c r="S25" s="33">
        <f t="shared" si="9"/>
        <v>0</v>
      </c>
      <c r="T25" s="38"/>
      <c r="U25" s="38"/>
      <c r="V25" s="38"/>
    </row>
    <row r="26" spans="1:22" s="47" customFormat="1" ht="32.4" x14ac:dyDescent="0.3">
      <c r="A26" s="45" t="s">
        <v>51</v>
      </c>
      <c r="B26" s="46" t="s">
        <v>111</v>
      </c>
      <c r="C26" s="42">
        <f>C27</f>
        <v>3376</v>
      </c>
      <c r="D26" s="42">
        <f t="shared" ref="D26:V26" si="19">D27</f>
        <v>3020</v>
      </c>
      <c r="E26" s="42">
        <f t="shared" si="19"/>
        <v>306</v>
      </c>
      <c r="F26" s="42">
        <f t="shared" si="19"/>
        <v>50</v>
      </c>
      <c r="G26" s="42">
        <f t="shared" si="19"/>
        <v>0</v>
      </c>
      <c r="H26" s="42">
        <f t="shared" si="19"/>
        <v>0</v>
      </c>
      <c r="I26" s="42">
        <f t="shared" si="19"/>
        <v>0</v>
      </c>
      <c r="J26" s="42">
        <f t="shared" si="19"/>
        <v>0</v>
      </c>
      <c r="K26" s="42">
        <f t="shared" si="19"/>
        <v>3376</v>
      </c>
      <c r="L26" s="42">
        <f t="shared" si="19"/>
        <v>3020</v>
      </c>
      <c r="M26" s="42">
        <f t="shared" si="19"/>
        <v>306</v>
      </c>
      <c r="N26" s="42">
        <f t="shared" si="19"/>
        <v>50</v>
      </c>
      <c r="O26" s="42">
        <f t="shared" si="19"/>
        <v>3376</v>
      </c>
      <c r="P26" s="42">
        <f t="shared" si="19"/>
        <v>3020</v>
      </c>
      <c r="Q26" s="42">
        <f t="shared" si="19"/>
        <v>306</v>
      </c>
      <c r="R26" s="42">
        <f t="shared" si="19"/>
        <v>50</v>
      </c>
      <c r="S26" s="42">
        <f t="shared" si="19"/>
        <v>0</v>
      </c>
      <c r="T26" s="42">
        <f t="shared" si="19"/>
        <v>0</v>
      </c>
      <c r="U26" s="42">
        <f t="shared" si="19"/>
        <v>0</v>
      </c>
      <c r="V26" s="42">
        <f t="shared" si="19"/>
        <v>0</v>
      </c>
    </row>
    <row r="27" spans="1:22" x14ac:dyDescent="0.3">
      <c r="A27" s="36" t="s">
        <v>43</v>
      </c>
      <c r="B27" s="44" t="s">
        <v>133</v>
      </c>
      <c r="C27" s="38">
        <f>D27+E27+F27</f>
        <v>3376</v>
      </c>
      <c r="D27" s="38">
        <v>3020</v>
      </c>
      <c r="E27" s="38">
        <v>306</v>
      </c>
      <c r="F27" s="38">
        <v>50</v>
      </c>
      <c r="G27" s="33">
        <f t="shared" si="3"/>
        <v>0</v>
      </c>
      <c r="H27" s="38"/>
      <c r="I27" s="38"/>
      <c r="J27" s="38"/>
      <c r="K27" s="33">
        <f t="shared" si="4"/>
        <v>3376</v>
      </c>
      <c r="L27" s="33">
        <f t="shared" si="5"/>
        <v>3020</v>
      </c>
      <c r="M27" s="33">
        <f t="shared" si="6"/>
        <v>306</v>
      </c>
      <c r="N27" s="33">
        <f t="shared" si="7"/>
        <v>50</v>
      </c>
      <c r="O27" s="33">
        <f t="shared" si="8"/>
        <v>3376</v>
      </c>
      <c r="P27" s="38">
        <v>3020</v>
      </c>
      <c r="Q27" s="38">
        <v>306</v>
      </c>
      <c r="R27" s="38">
        <v>50</v>
      </c>
      <c r="S27" s="33">
        <f t="shared" si="9"/>
        <v>0</v>
      </c>
      <c r="T27" s="38"/>
      <c r="U27" s="38"/>
      <c r="V27" s="38"/>
    </row>
    <row r="28" spans="1:22" s="43" customFormat="1" ht="48.6" x14ac:dyDescent="0.3">
      <c r="A28" s="45" t="s">
        <v>51</v>
      </c>
      <c r="B28" s="41" t="s">
        <v>112</v>
      </c>
      <c r="C28" s="42">
        <f>C29</f>
        <v>1082</v>
      </c>
      <c r="D28" s="42">
        <f t="shared" ref="D28:V28" si="20">D29</f>
        <v>934</v>
      </c>
      <c r="E28" s="42">
        <f t="shared" si="20"/>
        <v>99</v>
      </c>
      <c r="F28" s="42">
        <f t="shared" si="20"/>
        <v>49</v>
      </c>
      <c r="G28" s="42">
        <f t="shared" si="20"/>
        <v>0</v>
      </c>
      <c r="H28" s="42">
        <f t="shared" si="20"/>
        <v>0</v>
      </c>
      <c r="I28" s="42">
        <f t="shared" si="20"/>
        <v>0</v>
      </c>
      <c r="J28" s="42">
        <f t="shared" si="20"/>
        <v>0</v>
      </c>
      <c r="K28" s="42">
        <f t="shared" si="20"/>
        <v>1082</v>
      </c>
      <c r="L28" s="42">
        <f t="shared" si="20"/>
        <v>934</v>
      </c>
      <c r="M28" s="42">
        <f t="shared" si="20"/>
        <v>99</v>
      </c>
      <c r="N28" s="42">
        <f t="shared" si="20"/>
        <v>49</v>
      </c>
      <c r="O28" s="42">
        <f t="shared" si="20"/>
        <v>1082</v>
      </c>
      <c r="P28" s="42">
        <f t="shared" si="20"/>
        <v>934</v>
      </c>
      <c r="Q28" s="42">
        <f t="shared" si="20"/>
        <v>99</v>
      </c>
      <c r="R28" s="42">
        <f t="shared" si="20"/>
        <v>49</v>
      </c>
      <c r="S28" s="42">
        <f t="shared" si="20"/>
        <v>0</v>
      </c>
      <c r="T28" s="42">
        <f t="shared" si="20"/>
        <v>0</v>
      </c>
      <c r="U28" s="42">
        <f t="shared" si="20"/>
        <v>0</v>
      </c>
      <c r="V28" s="42">
        <f t="shared" si="20"/>
        <v>0</v>
      </c>
    </row>
    <row r="29" spans="1:22" x14ac:dyDescent="0.3">
      <c r="A29" s="36" t="s">
        <v>43</v>
      </c>
      <c r="B29" s="44" t="s">
        <v>133</v>
      </c>
      <c r="C29" s="38">
        <f>D29+E29+F29</f>
        <v>1082</v>
      </c>
      <c r="D29" s="38">
        <v>934</v>
      </c>
      <c r="E29" s="38">
        <v>99</v>
      </c>
      <c r="F29" s="38">
        <v>49</v>
      </c>
      <c r="G29" s="33">
        <f t="shared" si="3"/>
        <v>0</v>
      </c>
      <c r="H29" s="38"/>
      <c r="I29" s="38"/>
      <c r="J29" s="38"/>
      <c r="K29" s="33">
        <f t="shared" si="4"/>
        <v>1082</v>
      </c>
      <c r="L29" s="33">
        <f t="shared" si="5"/>
        <v>934</v>
      </c>
      <c r="M29" s="33">
        <f t="shared" si="6"/>
        <v>99</v>
      </c>
      <c r="N29" s="33">
        <f t="shared" si="7"/>
        <v>49</v>
      </c>
      <c r="O29" s="33">
        <f t="shared" si="8"/>
        <v>1082</v>
      </c>
      <c r="P29" s="38">
        <v>934</v>
      </c>
      <c r="Q29" s="38">
        <v>99</v>
      </c>
      <c r="R29" s="38">
        <v>49</v>
      </c>
      <c r="S29" s="33">
        <f t="shared" si="9"/>
        <v>0</v>
      </c>
      <c r="T29" s="38"/>
      <c r="U29" s="38"/>
      <c r="V29" s="38"/>
    </row>
    <row r="30" spans="1:22" s="35" customFormat="1" ht="50.25" customHeight="1" x14ac:dyDescent="0.3">
      <c r="A30" s="31">
        <v>5</v>
      </c>
      <c r="B30" s="34" t="s">
        <v>113</v>
      </c>
      <c r="C30" s="33">
        <f>C31</f>
        <v>385.79999999999995</v>
      </c>
      <c r="D30" s="33">
        <f t="shared" ref="D30:V30" si="21">D31</f>
        <v>328</v>
      </c>
      <c r="E30" s="33">
        <f t="shared" si="21"/>
        <v>32.9</v>
      </c>
      <c r="F30" s="33">
        <f t="shared" si="21"/>
        <v>24.9</v>
      </c>
      <c r="G30" s="33">
        <f t="shared" si="21"/>
        <v>0</v>
      </c>
      <c r="H30" s="33">
        <f t="shared" si="21"/>
        <v>0</v>
      </c>
      <c r="I30" s="33">
        <f t="shared" si="21"/>
        <v>0</v>
      </c>
      <c r="J30" s="33">
        <f t="shared" si="21"/>
        <v>0</v>
      </c>
      <c r="K30" s="33">
        <f t="shared" si="21"/>
        <v>385.79999999999995</v>
      </c>
      <c r="L30" s="33">
        <f t="shared" si="21"/>
        <v>328</v>
      </c>
      <c r="M30" s="33">
        <f t="shared" si="21"/>
        <v>32.9</v>
      </c>
      <c r="N30" s="33">
        <f t="shared" si="21"/>
        <v>24.9</v>
      </c>
      <c r="O30" s="33">
        <f t="shared" si="21"/>
        <v>385.79999999999995</v>
      </c>
      <c r="P30" s="33">
        <f t="shared" si="21"/>
        <v>328</v>
      </c>
      <c r="Q30" s="33">
        <f t="shared" si="21"/>
        <v>32.9</v>
      </c>
      <c r="R30" s="33">
        <f t="shared" si="21"/>
        <v>24.9</v>
      </c>
      <c r="S30" s="33">
        <f t="shared" si="21"/>
        <v>0</v>
      </c>
      <c r="T30" s="33">
        <f t="shared" si="21"/>
        <v>0</v>
      </c>
      <c r="U30" s="33">
        <f t="shared" si="21"/>
        <v>0</v>
      </c>
      <c r="V30" s="33">
        <f t="shared" si="21"/>
        <v>0</v>
      </c>
    </row>
    <row r="31" spans="1:22" x14ac:dyDescent="0.3">
      <c r="A31" s="36" t="s">
        <v>43</v>
      </c>
      <c r="B31" s="67" t="s">
        <v>132</v>
      </c>
      <c r="C31" s="38">
        <f>D31+E31+F31</f>
        <v>385.79999999999995</v>
      </c>
      <c r="D31" s="38">
        <v>328</v>
      </c>
      <c r="E31" s="38">
        <v>32.9</v>
      </c>
      <c r="F31" s="38">
        <v>24.9</v>
      </c>
      <c r="G31" s="33">
        <f t="shared" si="3"/>
        <v>0</v>
      </c>
      <c r="H31" s="38"/>
      <c r="I31" s="38"/>
      <c r="J31" s="38"/>
      <c r="K31" s="33">
        <f t="shared" si="4"/>
        <v>385.79999999999995</v>
      </c>
      <c r="L31" s="33">
        <f t="shared" si="5"/>
        <v>328</v>
      </c>
      <c r="M31" s="33">
        <f t="shared" si="6"/>
        <v>32.9</v>
      </c>
      <c r="N31" s="33">
        <f t="shared" si="7"/>
        <v>24.9</v>
      </c>
      <c r="O31" s="33">
        <f t="shared" si="8"/>
        <v>385.79999999999995</v>
      </c>
      <c r="P31" s="38">
        <v>328</v>
      </c>
      <c r="Q31" s="38">
        <v>32.9</v>
      </c>
      <c r="R31" s="38">
        <v>24.9</v>
      </c>
      <c r="S31" s="33">
        <f t="shared" si="9"/>
        <v>0</v>
      </c>
      <c r="T31" s="38"/>
      <c r="U31" s="38"/>
      <c r="V31" s="38"/>
    </row>
    <row r="32" spans="1:22" s="35" customFormat="1" ht="45.75" customHeight="1" x14ac:dyDescent="0.3">
      <c r="A32" s="31">
        <v>6</v>
      </c>
      <c r="B32" s="34" t="s">
        <v>114</v>
      </c>
      <c r="C32" s="33">
        <f>C33</f>
        <v>291.03300000000002</v>
      </c>
      <c r="D32" s="33">
        <f t="shared" ref="D32:V32" si="22">D33</f>
        <v>221.03299999999999</v>
      </c>
      <c r="E32" s="33">
        <f t="shared" si="22"/>
        <v>22</v>
      </c>
      <c r="F32" s="33">
        <f t="shared" si="22"/>
        <v>48</v>
      </c>
      <c r="G32" s="33">
        <f t="shared" si="22"/>
        <v>0</v>
      </c>
      <c r="H32" s="33">
        <f t="shared" si="22"/>
        <v>0</v>
      </c>
      <c r="I32" s="33">
        <f t="shared" si="22"/>
        <v>0</v>
      </c>
      <c r="J32" s="33">
        <f t="shared" si="22"/>
        <v>0</v>
      </c>
      <c r="K32" s="33">
        <f t="shared" si="22"/>
        <v>291.03300000000002</v>
      </c>
      <c r="L32" s="33">
        <f t="shared" si="22"/>
        <v>221.03299999999999</v>
      </c>
      <c r="M32" s="33">
        <f t="shared" si="22"/>
        <v>22</v>
      </c>
      <c r="N32" s="33">
        <f t="shared" si="22"/>
        <v>48</v>
      </c>
      <c r="O32" s="33">
        <f t="shared" si="22"/>
        <v>291.03300000000002</v>
      </c>
      <c r="P32" s="33">
        <f t="shared" si="22"/>
        <v>221.03299999999999</v>
      </c>
      <c r="Q32" s="33">
        <f t="shared" si="22"/>
        <v>22</v>
      </c>
      <c r="R32" s="33">
        <f t="shared" si="22"/>
        <v>48</v>
      </c>
      <c r="S32" s="33">
        <f t="shared" si="22"/>
        <v>0</v>
      </c>
      <c r="T32" s="33">
        <f t="shared" si="22"/>
        <v>0</v>
      </c>
      <c r="U32" s="33">
        <f t="shared" si="22"/>
        <v>0</v>
      </c>
      <c r="V32" s="33">
        <f t="shared" si="22"/>
        <v>0</v>
      </c>
    </row>
    <row r="33" spans="1:22" x14ac:dyDescent="0.3">
      <c r="A33" s="36" t="s">
        <v>43</v>
      </c>
      <c r="B33" s="44" t="s">
        <v>133</v>
      </c>
      <c r="C33" s="38">
        <f>D33+E33+F33</f>
        <v>291.03300000000002</v>
      </c>
      <c r="D33" s="38">
        <v>221.03299999999999</v>
      </c>
      <c r="E33" s="38">
        <v>22</v>
      </c>
      <c r="F33" s="38">
        <v>48</v>
      </c>
      <c r="G33" s="33">
        <f t="shared" si="3"/>
        <v>0</v>
      </c>
      <c r="H33" s="38"/>
      <c r="I33" s="38"/>
      <c r="J33" s="38"/>
      <c r="K33" s="33">
        <f t="shared" si="4"/>
        <v>291.03300000000002</v>
      </c>
      <c r="L33" s="33">
        <f t="shared" si="5"/>
        <v>221.03299999999999</v>
      </c>
      <c r="M33" s="33">
        <f t="shared" si="6"/>
        <v>22</v>
      </c>
      <c r="N33" s="33">
        <f t="shared" si="7"/>
        <v>48</v>
      </c>
      <c r="O33" s="33">
        <f t="shared" si="8"/>
        <v>291.03300000000002</v>
      </c>
      <c r="P33" s="38">
        <v>221.03299999999999</v>
      </c>
      <c r="Q33" s="38">
        <v>22</v>
      </c>
      <c r="R33" s="38">
        <v>48</v>
      </c>
      <c r="S33" s="33">
        <f t="shared" si="9"/>
        <v>0</v>
      </c>
      <c r="T33" s="38"/>
      <c r="U33" s="38"/>
      <c r="V33" s="38"/>
    </row>
    <row r="34" spans="1:22" s="35" customFormat="1" ht="46.5" customHeight="1" x14ac:dyDescent="0.3">
      <c r="A34" s="31">
        <v>7</v>
      </c>
      <c r="B34" s="34" t="s">
        <v>115</v>
      </c>
      <c r="C34" s="33">
        <f>C35</f>
        <v>721.32</v>
      </c>
      <c r="D34" s="33">
        <f t="shared" ref="D34:V34" si="23">D35</f>
        <v>598.12</v>
      </c>
      <c r="E34" s="33">
        <f t="shared" si="23"/>
        <v>60.2</v>
      </c>
      <c r="F34" s="33">
        <f t="shared" si="23"/>
        <v>63</v>
      </c>
      <c r="G34" s="33">
        <f t="shared" si="23"/>
        <v>0</v>
      </c>
      <c r="H34" s="33">
        <f t="shared" si="23"/>
        <v>0</v>
      </c>
      <c r="I34" s="33">
        <f t="shared" si="23"/>
        <v>0</v>
      </c>
      <c r="J34" s="33">
        <f t="shared" si="23"/>
        <v>0</v>
      </c>
      <c r="K34" s="33">
        <f t="shared" si="23"/>
        <v>721.32</v>
      </c>
      <c r="L34" s="33">
        <f t="shared" si="23"/>
        <v>598.12</v>
      </c>
      <c r="M34" s="33">
        <f t="shared" si="23"/>
        <v>60.2</v>
      </c>
      <c r="N34" s="33">
        <f t="shared" si="23"/>
        <v>63</v>
      </c>
      <c r="O34" s="33">
        <f t="shared" si="23"/>
        <v>355</v>
      </c>
      <c r="P34" s="33">
        <f t="shared" si="23"/>
        <v>262</v>
      </c>
      <c r="Q34" s="33">
        <f t="shared" si="23"/>
        <v>30</v>
      </c>
      <c r="R34" s="33">
        <f t="shared" si="23"/>
        <v>63</v>
      </c>
      <c r="S34" s="33">
        <f t="shared" si="23"/>
        <v>366.32</v>
      </c>
      <c r="T34" s="33">
        <f t="shared" si="23"/>
        <v>336.12</v>
      </c>
      <c r="U34" s="33">
        <f t="shared" si="23"/>
        <v>30.2</v>
      </c>
      <c r="V34" s="33">
        <f t="shared" si="23"/>
        <v>0</v>
      </c>
    </row>
    <row r="35" spans="1:22" x14ac:dyDescent="0.3">
      <c r="A35" s="36" t="s">
        <v>43</v>
      </c>
      <c r="B35" s="44" t="s">
        <v>134</v>
      </c>
      <c r="C35" s="38">
        <f>D35+E35+F35</f>
        <v>721.32</v>
      </c>
      <c r="D35" s="38">
        <f>262+336.12</f>
        <v>598.12</v>
      </c>
      <c r="E35" s="38">
        <f>30+30.2</f>
        <v>60.2</v>
      </c>
      <c r="F35" s="38">
        <v>63</v>
      </c>
      <c r="G35" s="33">
        <f t="shared" si="3"/>
        <v>0</v>
      </c>
      <c r="H35" s="38"/>
      <c r="I35" s="38"/>
      <c r="J35" s="38"/>
      <c r="K35" s="33">
        <f t="shared" si="4"/>
        <v>721.32</v>
      </c>
      <c r="L35" s="33">
        <f t="shared" si="5"/>
        <v>598.12</v>
      </c>
      <c r="M35" s="33">
        <f t="shared" si="6"/>
        <v>60.2</v>
      </c>
      <c r="N35" s="33">
        <f t="shared" si="7"/>
        <v>63</v>
      </c>
      <c r="O35" s="33">
        <f t="shared" si="8"/>
        <v>355</v>
      </c>
      <c r="P35" s="38">
        <v>262</v>
      </c>
      <c r="Q35" s="38">
        <v>30</v>
      </c>
      <c r="R35" s="38">
        <v>63</v>
      </c>
      <c r="S35" s="33">
        <f t="shared" si="9"/>
        <v>366.32</v>
      </c>
      <c r="T35" s="38">
        <v>336.12</v>
      </c>
      <c r="U35" s="38">
        <v>30.2</v>
      </c>
      <c r="V35" s="38">
        <v>0</v>
      </c>
    </row>
    <row r="36" spans="1:22" s="35" customFormat="1" ht="51" customHeight="1" x14ac:dyDescent="0.3">
      <c r="A36" s="31">
        <v>8</v>
      </c>
      <c r="B36" s="34" t="s">
        <v>116</v>
      </c>
      <c r="C36" s="33">
        <f>C37+C39</f>
        <v>2184.35</v>
      </c>
      <c r="D36" s="33">
        <f t="shared" ref="D36:V36" si="24">D37+D39</f>
        <v>1888</v>
      </c>
      <c r="E36" s="33">
        <f t="shared" si="24"/>
        <v>193.5</v>
      </c>
      <c r="F36" s="33">
        <f t="shared" si="24"/>
        <v>102.85</v>
      </c>
      <c r="G36" s="33">
        <f t="shared" si="24"/>
        <v>0</v>
      </c>
      <c r="H36" s="33">
        <f t="shared" si="24"/>
        <v>0</v>
      </c>
      <c r="I36" s="33">
        <f t="shared" si="24"/>
        <v>0</v>
      </c>
      <c r="J36" s="33">
        <f t="shared" si="24"/>
        <v>0</v>
      </c>
      <c r="K36" s="33">
        <f t="shared" si="24"/>
        <v>2184.35</v>
      </c>
      <c r="L36" s="33">
        <f t="shared" si="24"/>
        <v>1888</v>
      </c>
      <c r="M36" s="33">
        <f t="shared" si="24"/>
        <v>193.5</v>
      </c>
      <c r="N36" s="33">
        <f t="shared" si="24"/>
        <v>102.85</v>
      </c>
      <c r="O36" s="33">
        <f t="shared" si="24"/>
        <v>307.35000000000002</v>
      </c>
      <c r="P36" s="33">
        <f t="shared" si="24"/>
        <v>204</v>
      </c>
      <c r="Q36" s="33">
        <f t="shared" si="24"/>
        <v>24.5</v>
      </c>
      <c r="R36" s="33">
        <f t="shared" si="24"/>
        <v>78.849999999999994</v>
      </c>
      <c r="S36" s="33">
        <f t="shared" si="24"/>
        <v>1877</v>
      </c>
      <c r="T36" s="33">
        <f t="shared" si="24"/>
        <v>1684</v>
      </c>
      <c r="U36" s="33">
        <f t="shared" si="24"/>
        <v>169</v>
      </c>
      <c r="V36" s="33">
        <f t="shared" si="24"/>
        <v>24</v>
      </c>
    </row>
    <row r="37" spans="1:22" s="47" customFormat="1" ht="68.25" customHeight="1" x14ac:dyDescent="0.3">
      <c r="A37" s="45" t="s">
        <v>51</v>
      </c>
      <c r="B37" s="46" t="s">
        <v>117</v>
      </c>
      <c r="C37" s="42">
        <f>C38</f>
        <v>1941</v>
      </c>
      <c r="D37" s="42">
        <f t="shared" ref="D37:V37" si="25">D38</f>
        <v>1684</v>
      </c>
      <c r="E37" s="42">
        <f t="shared" si="25"/>
        <v>169</v>
      </c>
      <c r="F37" s="42">
        <f t="shared" si="25"/>
        <v>88</v>
      </c>
      <c r="G37" s="42">
        <f t="shared" si="25"/>
        <v>0</v>
      </c>
      <c r="H37" s="42">
        <f t="shared" si="25"/>
        <v>0</v>
      </c>
      <c r="I37" s="42">
        <f t="shared" si="25"/>
        <v>0</v>
      </c>
      <c r="J37" s="42">
        <f t="shared" si="25"/>
        <v>0</v>
      </c>
      <c r="K37" s="42">
        <f t="shared" si="25"/>
        <v>1941</v>
      </c>
      <c r="L37" s="42">
        <f t="shared" si="25"/>
        <v>1684</v>
      </c>
      <c r="M37" s="42">
        <f t="shared" si="25"/>
        <v>169</v>
      </c>
      <c r="N37" s="42">
        <f t="shared" si="25"/>
        <v>88</v>
      </c>
      <c r="O37" s="42">
        <f t="shared" si="25"/>
        <v>64</v>
      </c>
      <c r="P37" s="42">
        <f t="shared" si="25"/>
        <v>0</v>
      </c>
      <c r="Q37" s="42">
        <f t="shared" si="25"/>
        <v>0</v>
      </c>
      <c r="R37" s="42">
        <f t="shared" si="25"/>
        <v>64</v>
      </c>
      <c r="S37" s="42">
        <f t="shared" si="25"/>
        <v>1877</v>
      </c>
      <c r="T37" s="42">
        <f t="shared" si="25"/>
        <v>1684</v>
      </c>
      <c r="U37" s="42">
        <f t="shared" si="25"/>
        <v>169</v>
      </c>
      <c r="V37" s="42">
        <f t="shared" si="25"/>
        <v>24</v>
      </c>
    </row>
    <row r="38" spans="1:22" x14ac:dyDescent="0.3">
      <c r="A38" s="36" t="s">
        <v>43</v>
      </c>
      <c r="B38" s="44" t="s">
        <v>133</v>
      </c>
      <c r="C38" s="38">
        <f>D38+E38+F38</f>
        <v>1941</v>
      </c>
      <c r="D38" s="38">
        <v>1684</v>
      </c>
      <c r="E38" s="38">
        <v>169</v>
      </c>
      <c r="F38" s="38">
        <f>64+24</f>
        <v>88</v>
      </c>
      <c r="G38" s="33">
        <f t="shared" si="3"/>
        <v>0</v>
      </c>
      <c r="H38" s="38"/>
      <c r="I38" s="38"/>
      <c r="J38" s="38"/>
      <c r="K38" s="33">
        <f t="shared" si="4"/>
        <v>1941</v>
      </c>
      <c r="L38" s="33">
        <f t="shared" si="5"/>
        <v>1684</v>
      </c>
      <c r="M38" s="33">
        <f t="shared" si="6"/>
        <v>169</v>
      </c>
      <c r="N38" s="33">
        <f t="shared" si="7"/>
        <v>88</v>
      </c>
      <c r="O38" s="33">
        <f t="shared" si="8"/>
        <v>64</v>
      </c>
      <c r="P38" s="38"/>
      <c r="Q38" s="38"/>
      <c r="R38" s="38">
        <v>64</v>
      </c>
      <c r="S38" s="33">
        <f t="shared" si="9"/>
        <v>1877</v>
      </c>
      <c r="T38" s="38">
        <v>1684</v>
      </c>
      <c r="U38" s="38">
        <v>169</v>
      </c>
      <c r="V38" s="38">
        <v>24</v>
      </c>
    </row>
    <row r="39" spans="1:22" s="47" customFormat="1" ht="51.75" customHeight="1" x14ac:dyDescent="0.3">
      <c r="A39" s="45" t="s">
        <v>51</v>
      </c>
      <c r="B39" s="46" t="s">
        <v>118</v>
      </c>
      <c r="C39" s="42">
        <f>C40</f>
        <v>243.35</v>
      </c>
      <c r="D39" s="42">
        <f t="shared" ref="D39:V39" si="26">D40</f>
        <v>204</v>
      </c>
      <c r="E39" s="42">
        <f t="shared" si="26"/>
        <v>24.5</v>
      </c>
      <c r="F39" s="42">
        <f t="shared" si="26"/>
        <v>14.85</v>
      </c>
      <c r="G39" s="42">
        <f t="shared" si="26"/>
        <v>0</v>
      </c>
      <c r="H39" s="42">
        <f t="shared" si="26"/>
        <v>0</v>
      </c>
      <c r="I39" s="42">
        <f t="shared" si="26"/>
        <v>0</v>
      </c>
      <c r="J39" s="42">
        <f t="shared" si="26"/>
        <v>0</v>
      </c>
      <c r="K39" s="42">
        <f t="shared" si="26"/>
        <v>243.35</v>
      </c>
      <c r="L39" s="42">
        <f t="shared" si="26"/>
        <v>204</v>
      </c>
      <c r="M39" s="42">
        <f t="shared" si="26"/>
        <v>24.5</v>
      </c>
      <c r="N39" s="42">
        <f t="shared" si="26"/>
        <v>14.85</v>
      </c>
      <c r="O39" s="42">
        <f t="shared" si="26"/>
        <v>243.35</v>
      </c>
      <c r="P39" s="42">
        <f t="shared" si="26"/>
        <v>204</v>
      </c>
      <c r="Q39" s="42">
        <f t="shared" si="26"/>
        <v>24.5</v>
      </c>
      <c r="R39" s="42">
        <f t="shared" si="26"/>
        <v>14.85</v>
      </c>
      <c r="S39" s="42">
        <f t="shared" si="26"/>
        <v>0</v>
      </c>
      <c r="T39" s="42">
        <f t="shared" si="26"/>
        <v>0</v>
      </c>
      <c r="U39" s="42">
        <f t="shared" si="26"/>
        <v>0</v>
      </c>
      <c r="V39" s="42">
        <f t="shared" si="26"/>
        <v>0</v>
      </c>
    </row>
    <row r="40" spans="1:22" x14ac:dyDescent="0.3">
      <c r="A40" s="36" t="s">
        <v>43</v>
      </c>
      <c r="B40" s="44" t="s">
        <v>133</v>
      </c>
      <c r="C40" s="38">
        <f>D40+E40+F40</f>
        <v>243.35</v>
      </c>
      <c r="D40" s="38">
        <v>204</v>
      </c>
      <c r="E40" s="38">
        <v>24.5</v>
      </c>
      <c r="F40" s="38">
        <v>14.85</v>
      </c>
      <c r="G40" s="33">
        <f t="shared" si="3"/>
        <v>0</v>
      </c>
      <c r="H40" s="38"/>
      <c r="I40" s="38"/>
      <c r="J40" s="38"/>
      <c r="K40" s="33">
        <f t="shared" si="4"/>
        <v>243.35</v>
      </c>
      <c r="L40" s="33">
        <f t="shared" si="5"/>
        <v>204</v>
      </c>
      <c r="M40" s="33">
        <f t="shared" si="6"/>
        <v>24.5</v>
      </c>
      <c r="N40" s="33">
        <f t="shared" si="7"/>
        <v>14.85</v>
      </c>
      <c r="O40" s="33">
        <f t="shared" si="8"/>
        <v>243.35</v>
      </c>
      <c r="P40" s="38">
        <v>204</v>
      </c>
      <c r="Q40" s="38">
        <v>24.5</v>
      </c>
      <c r="R40" s="38">
        <v>14.85</v>
      </c>
      <c r="S40" s="33">
        <f t="shared" si="9"/>
        <v>0</v>
      </c>
      <c r="T40" s="38"/>
      <c r="U40" s="38"/>
      <c r="V40" s="38"/>
    </row>
    <row r="41" spans="1:22" s="35" customFormat="1" ht="87" customHeight="1" x14ac:dyDescent="0.3">
      <c r="A41" s="31">
        <v>9</v>
      </c>
      <c r="B41" s="34" t="s">
        <v>119</v>
      </c>
      <c r="C41" s="33">
        <f>C42+C44+C46</f>
        <v>959.08999999999992</v>
      </c>
      <c r="D41" s="33">
        <f t="shared" ref="D41:V41" si="27">D42+D44+D46</f>
        <v>823.59</v>
      </c>
      <c r="E41" s="33">
        <f t="shared" si="27"/>
        <v>70.900000000000006</v>
      </c>
      <c r="F41" s="33">
        <f t="shared" si="27"/>
        <v>64.599999999999994</v>
      </c>
      <c r="G41" s="33">
        <f t="shared" si="27"/>
        <v>0</v>
      </c>
      <c r="H41" s="33">
        <f t="shared" si="27"/>
        <v>0</v>
      </c>
      <c r="I41" s="33">
        <f t="shared" si="27"/>
        <v>0</v>
      </c>
      <c r="J41" s="33">
        <f t="shared" si="27"/>
        <v>0</v>
      </c>
      <c r="K41" s="33">
        <f t="shared" si="27"/>
        <v>959.08999999999992</v>
      </c>
      <c r="L41" s="33">
        <f t="shared" si="27"/>
        <v>823.59</v>
      </c>
      <c r="M41" s="33">
        <f t="shared" si="27"/>
        <v>70.900000000000006</v>
      </c>
      <c r="N41" s="33">
        <f t="shared" si="27"/>
        <v>64.599999999999994</v>
      </c>
      <c r="O41" s="33">
        <f t="shared" si="27"/>
        <v>908.5</v>
      </c>
      <c r="P41" s="33">
        <f t="shared" si="27"/>
        <v>783</v>
      </c>
      <c r="Q41" s="33">
        <f t="shared" si="27"/>
        <v>63.9</v>
      </c>
      <c r="R41" s="33">
        <f t="shared" si="27"/>
        <v>61.599999999999994</v>
      </c>
      <c r="S41" s="33">
        <f t="shared" si="27"/>
        <v>50.59</v>
      </c>
      <c r="T41" s="33">
        <f t="shared" si="27"/>
        <v>40.590000000000003</v>
      </c>
      <c r="U41" s="33">
        <f t="shared" si="27"/>
        <v>7</v>
      </c>
      <c r="V41" s="33">
        <f t="shared" si="27"/>
        <v>3</v>
      </c>
    </row>
    <row r="42" spans="1:22" s="47" customFormat="1" ht="129" customHeight="1" x14ac:dyDescent="0.3">
      <c r="A42" s="45" t="s">
        <v>51</v>
      </c>
      <c r="B42" s="46" t="s">
        <v>120</v>
      </c>
      <c r="C42" s="42">
        <f>C43</f>
        <v>666</v>
      </c>
      <c r="D42" s="42">
        <f t="shared" ref="D42:V42" si="28">D43</f>
        <v>582</v>
      </c>
      <c r="E42" s="42">
        <f t="shared" si="28"/>
        <v>46</v>
      </c>
      <c r="F42" s="42">
        <f t="shared" si="28"/>
        <v>38</v>
      </c>
      <c r="G42" s="42">
        <f t="shared" si="28"/>
        <v>0</v>
      </c>
      <c r="H42" s="42">
        <f t="shared" si="28"/>
        <v>0</v>
      </c>
      <c r="I42" s="42">
        <f t="shared" si="28"/>
        <v>0</v>
      </c>
      <c r="J42" s="42">
        <f t="shared" si="28"/>
        <v>0</v>
      </c>
      <c r="K42" s="42">
        <f t="shared" si="28"/>
        <v>666</v>
      </c>
      <c r="L42" s="42">
        <f t="shared" si="28"/>
        <v>582</v>
      </c>
      <c r="M42" s="42">
        <f t="shared" si="28"/>
        <v>46</v>
      </c>
      <c r="N42" s="42">
        <f t="shared" si="28"/>
        <v>38</v>
      </c>
      <c r="O42" s="42">
        <f t="shared" si="28"/>
        <v>666</v>
      </c>
      <c r="P42" s="42">
        <f t="shared" si="28"/>
        <v>582</v>
      </c>
      <c r="Q42" s="42">
        <f t="shared" si="28"/>
        <v>46</v>
      </c>
      <c r="R42" s="42">
        <f t="shared" si="28"/>
        <v>38</v>
      </c>
      <c r="S42" s="42">
        <f t="shared" si="28"/>
        <v>0</v>
      </c>
      <c r="T42" s="42">
        <f t="shared" si="28"/>
        <v>0</v>
      </c>
      <c r="U42" s="42">
        <f t="shared" si="28"/>
        <v>0</v>
      </c>
      <c r="V42" s="42">
        <f t="shared" si="28"/>
        <v>0</v>
      </c>
    </row>
    <row r="43" spans="1:22" x14ac:dyDescent="0.3">
      <c r="A43" s="36" t="s">
        <v>43</v>
      </c>
      <c r="B43" s="44" t="s">
        <v>133</v>
      </c>
      <c r="C43" s="38">
        <f>D43+E43+F43</f>
        <v>666</v>
      </c>
      <c r="D43" s="38">
        <v>582</v>
      </c>
      <c r="E43" s="38">
        <v>46</v>
      </c>
      <c r="F43" s="38">
        <v>38</v>
      </c>
      <c r="G43" s="33">
        <f t="shared" si="3"/>
        <v>0</v>
      </c>
      <c r="H43" s="38"/>
      <c r="I43" s="38"/>
      <c r="J43" s="38"/>
      <c r="K43" s="33">
        <f t="shared" si="4"/>
        <v>666</v>
      </c>
      <c r="L43" s="33">
        <f t="shared" si="5"/>
        <v>582</v>
      </c>
      <c r="M43" s="33">
        <f t="shared" si="6"/>
        <v>46</v>
      </c>
      <c r="N43" s="33">
        <f t="shared" si="7"/>
        <v>38</v>
      </c>
      <c r="O43" s="33">
        <f t="shared" si="8"/>
        <v>666</v>
      </c>
      <c r="P43" s="38">
        <v>582</v>
      </c>
      <c r="Q43" s="38">
        <v>46</v>
      </c>
      <c r="R43" s="38">
        <v>38</v>
      </c>
      <c r="S43" s="33">
        <f t="shared" si="9"/>
        <v>0</v>
      </c>
      <c r="T43" s="38"/>
      <c r="U43" s="38"/>
      <c r="V43" s="38"/>
    </row>
    <row r="44" spans="1:22" s="47" customFormat="1" ht="59.25" customHeight="1" x14ac:dyDescent="0.3">
      <c r="A44" s="45" t="s">
        <v>51</v>
      </c>
      <c r="B44" s="46" t="s">
        <v>121</v>
      </c>
      <c r="C44" s="42">
        <f>C45</f>
        <v>143.4</v>
      </c>
      <c r="D44" s="42">
        <f t="shared" ref="D44:V44" si="29">D45</f>
        <v>123</v>
      </c>
      <c r="E44" s="42">
        <f t="shared" si="29"/>
        <v>12</v>
      </c>
      <c r="F44" s="42">
        <f t="shared" si="29"/>
        <v>8.4</v>
      </c>
      <c r="G44" s="42">
        <f t="shared" si="29"/>
        <v>0</v>
      </c>
      <c r="H44" s="42">
        <f t="shared" si="29"/>
        <v>0</v>
      </c>
      <c r="I44" s="42">
        <f t="shared" si="29"/>
        <v>0</v>
      </c>
      <c r="J44" s="42">
        <f t="shared" si="29"/>
        <v>0</v>
      </c>
      <c r="K44" s="42">
        <f t="shared" si="29"/>
        <v>143.4</v>
      </c>
      <c r="L44" s="42">
        <f t="shared" si="29"/>
        <v>123</v>
      </c>
      <c r="M44" s="42">
        <f t="shared" si="29"/>
        <v>12</v>
      </c>
      <c r="N44" s="42">
        <f t="shared" si="29"/>
        <v>8.4</v>
      </c>
      <c r="O44" s="42">
        <f t="shared" si="29"/>
        <v>143.4</v>
      </c>
      <c r="P44" s="42">
        <f t="shared" si="29"/>
        <v>123</v>
      </c>
      <c r="Q44" s="42">
        <f t="shared" si="29"/>
        <v>12</v>
      </c>
      <c r="R44" s="42">
        <f t="shared" si="29"/>
        <v>8.4</v>
      </c>
      <c r="S44" s="42">
        <f t="shared" si="29"/>
        <v>0</v>
      </c>
      <c r="T44" s="42">
        <f t="shared" si="29"/>
        <v>0</v>
      </c>
      <c r="U44" s="42">
        <f t="shared" si="29"/>
        <v>0</v>
      </c>
      <c r="V44" s="42">
        <f t="shared" si="29"/>
        <v>0</v>
      </c>
    </row>
    <row r="45" spans="1:22" x14ac:dyDescent="0.3">
      <c r="A45" s="36" t="s">
        <v>43</v>
      </c>
      <c r="B45" s="44" t="s">
        <v>133</v>
      </c>
      <c r="C45" s="38">
        <f>D45+E45+F45</f>
        <v>143.4</v>
      </c>
      <c r="D45" s="38">
        <v>123</v>
      </c>
      <c r="E45" s="38">
        <v>12</v>
      </c>
      <c r="F45" s="38">
        <v>8.4</v>
      </c>
      <c r="G45" s="33">
        <f t="shared" si="3"/>
        <v>0</v>
      </c>
      <c r="H45" s="38"/>
      <c r="I45" s="38"/>
      <c r="J45" s="38"/>
      <c r="K45" s="33">
        <f t="shared" si="4"/>
        <v>143.4</v>
      </c>
      <c r="L45" s="33">
        <f t="shared" si="5"/>
        <v>123</v>
      </c>
      <c r="M45" s="33">
        <f t="shared" si="6"/>
        <v>12</v>
      </c>
      <c r="N45" s="33">
        <f t="shared" si="7"/>
        <v>8.4</v>
      </c>
      <c r="O45" s="33">
        <f t="shared" si="8"/>
        <v>143.4</v>
      </c>
      <c r="P45" s="38">
        <v>123</v>
      </c>
      <c r="Q45" s="38">
        <v>12</v>
      </c>
      <c r="R45" s="38">
        <v>8.4</v>
      </c>
      <c r="S45" s="33">
        <f t="shared" si="9"/>
        <v>0</v>
      </c>
      <c r="T45" s="38"/>
      <c r="U45" s="38"/>
      <c r="V45" s="38"/>
    </row>
    <row r="46" spans="1:22" s="47" customFormat="1" ht="41.25" customHeight="1" x14ac:dyDescent="0.3">
      <c r="A46" s="45" t="s">
        <v>51</v>
      </c>
      <c r="B46" s="46" t="s">
        <v>122</v>
      </c>
      <c r="C46" s="42">
        <f>C47</f>
        <v>149.69</v>
      </c>
      <c r="D46" s="42">
        <f t="shared" ref="D46:V46" si="30">D47</f>
        <v>118.59</v>
      </c>
      <c r="E46" s="42">
        <f t="shared" si="30"/>
        <v>12.9</v>
      </c>
      <c r="F46" s="42">
        <f t="shared" si="30"/>
        <v>18.2</v>
      </c>
      <c r="G46" s="42">
        <f t="shared" si="30"/>
        <v>0</v>
      </c>
      <c r="H46" s="42">
        <f t="shared" si="30"/>
        <v>0</v>
      </c>
      <c r="I46" s="42">
        <f t="shared" si="30"/>
        <v>0</v>
      </c>
      <c r="J46" s="42">
        <f t="shared" si="30"/>
        <v>0</v>
      </c>
      <c r="K46" s="42">
        <f t="shared" si="30"/>
        <v>149.69</v>
      </c>
      <c r="L46" s="42">
        <f t="shared" si="30"/>
        <v>118.59</v>
      </c>
      <c r="M46" s="42">
        <f t="shared" si="30"/>
        <v>12.9</v>
      </c>
      <c r="N46" s="42">
        <f t="shared" si="30"/>
        <v>18.2</v>
      </c>
      <c r="O46" s="42">
        <f t="shared" si="30"/>
        <v>99.100000000000009</v>
      </c>
      <c r="P46" s="42">
        <f t="shared" si="30"/>
        <v>78</v>
      </c>
      <c r="Q46" s="42">
        <f t="shared" si="30"/>
        <v>5.9</v>
      </c>
      <c r="R46" s="42">
        <f t="shared" si="30"/>
        <v>15.2</v>
      </c>
      <c r="S46" s="42">
        <f t="shared" si="30"/>
        <v>50.59</v>
      </c>
      <c r="T46" s="42">
        <f t="shared" si="30"/>
        <v>40.590000000000003</v>
      </c>
      <c r="U46" s="42">
        <f t="shared" si="30"/>
        <v>7</v>
      </c>
      <c r="V46" s="42">
        <f t="shared" si="30"/>
        <v>3</v>
      </c>
    </row>
    <row r="47" spans="1:22" x14ac:dyDescent="0.3">
      <c r="A47" s="36" t="s">
        <v>43</v>
      </c>
      <c r="B47" s="44" t="s">
        <v>134</v>
      </c>
      <c r="C47" s="38">
        <f>D47+E47+F47</f>
        <v>149.69</v>
      </c>
      <c r="D47" s="38">
        <f>78+40.59</f>
        <v>118.59</v>
      </c>
      <c r="E47" s="38">
        <f>5.9+7</f>
        <v>12.9</v>
      </c>
      <c r="F47" s="38">
        <f>15.2+3</f>
        <v>18.2</v>
      </c>
      <c r="G47" s="33">
        <f t="shared" si="3"/>
        <v>0</v>
      </c>
      <c r="H47" s="38"/>
      <c r="I47" s="38"/>
      <c r="J47" s="38"/>
      <c r="K47" s="33">
        <f t="shared" si="4"/>
        <v>149.69</v>
      </c>
      <c r="L47" s="33">
        <f t="shared" si="5"/>
        <v>118.59</v>
      </c>
      <c r="M47" s="33">
        <f t="shared" si="6"/>
        <v>12.9</v>
      </c>
      <c r="N47" s="33">
        <f t="shared" si="7"/>
        <v>18.2</v>
      </c>
      <c r="O47" s="33">
        <f t="shared" si="8"/>
        <v>99.100000000000009</v>
      </c>
      <c r="P47" s="38">
        <v>78</v>
      </c>
      <c r="Q47" s="38">
        <v>5.9</v>
      </c>
      <c r="R47" s="38">
        <v>15.2</v>
      </c>
      <c r="S47" s="33">
        <f t="shared" si="9"/>
        <v>50.59</v>
      </c>
      <c r="T47" s="38">
        <v>40.590000000000003</v>
      </c>
      <c r="U47" s="38">
        <v>7</v>
      </c>
      <c r="V47" s="38">
        <v>3</v>
      </c>
    </row>
    <row r="48" spans="1:22" x14ac:dyDescent="0.3">
      <c r="C48" s="51"/>
      <c r="D48" s="48"/>
      <c r="E48" s="48"/>
      <c r="F48" s="48"/>
      <c r="G48" s="51"/>
      <c r="H48" s="48"/>
      <c r="I48" s="48"/>
      <c r="J48" s="48"/>
      <c r="K48" s="51"/>
      <c r="L48" s="48"/>
      <c r="M48" s="48"/>
      <c r="N48" s="48"/>
      <c r="O48" s="49"/>
      <c r="P48" s="48"/>
      <c r="Q48" s="48"/>
      <c r="R48" s="48"/>
      <c r="S48" s="49"/>
      <c r="T48" s="48"/>
      <c r="U48" s="48"/>
      <c r="V48" s="48"/>
    </row>
    <row r="49" spans="1:22" ht="15.75" hidden="1" x14ac:dyDescent="0.25">
      <c r="B49" s="67" t="s">
        <v>125</v>
      </c>
      <c r="C49" s="77">
        <f>C25+C27+C29+C33+C40+C43+C45+C47</f>
        <v>6056.473</v>
      </c>
      <c r="D49" s="48"/>
      <c r="E49" s="48"/>
      <c r="F49" s="48"/>
      <c r="G49" s="77"/>
      <c r="H49" s="48"/>
      <c r="I49" s="48"/>
      <c r="J49" s="48"/>
      <c r="K49" s="77"/>
      <c r="L49" s="48"/>
      <c r="M49" s="48"/>
      <c r="N49" s="48"/>
      <c r="O49" s="49"/>
      <c r="P49" s="48"/>
      <c r="Q49" s="48"/>
      <c r="R49" s="48"/>
      <c r="S49" s="49"/>
      <c r="T49" s="48"/>
      <c r="U49" s="48"/>
      <c r="V49" s="48"/>
    </row>
    <row r="50" spans="1:22" ht="15.75" hidden="1" x14ac:dyDescent="0.25">
      <c r="B50" s="67" t="s">
        <v>61</v>
      </c>
      <c r="C50" s="77" t="e">
        <f>C11+#REF!+C14+C17+C21+C38</f>
        <v>#REF!</v>
      </c>
      <c r="D50" s="48"/>
      <c r="E50" s="48"/>
      <c r="F50" s="48"/>
      <c r="G50" s="77"/>
      <c r="H50" s="48"/>
      <c r="I50" s="48"/>
      <c r="J50" s="48"/>
      <c r="K50" s="77"/>
      <c r="L50" s="48"/>
      <c r="M50" s="48"/>
      <c r="N50" s="48"/>
      <c r="O50" s="49"/>
      <c r="P50" s="48"/>
      <c r="Q50" s="48"/>
      <c r="R50" s="48"/>
      <c r="S50" s="49"/>
      <c r="T50" s="48"/>
      <c r="U50" s="48"/>
      <c r="V50" s="48"/>
    </row>
    <row r="51" spans="1:22" ht="15.75" hidden="1" x14ac:dyDescent="0.25">
      <c r="B51" s="67" t="s">
        <v>62</v>
      </c>
      <c r="C51" s="77">
        <f>C31</f>
        <v>385.79999999999995</v>
      </c>
      <c r="D51" s="48"/>
      <c r="E51" s="48"/>
      <c r="F51" s="48"/>
      <c r="G51" s="77"/>
      <c r="H51" s="48"/>
      <c r="I51" s="48"/>
      <c r="J51" s="48"/>
      <c r="K51" s="77"/>
      <c r="L51" s="48"/>
      <c r="M51" s="48"/>
      <c r="N51" s="48"/>
      <c r="O51" s="49"/>
      <c r="P51" s="48"/>
      <c r="Q51" s="48"/>
      <c r="R51" s="48"/>
      <c r="S51" s="49"/>
      <c r="T51" s="48"/>
      <c r="U51" s="48"/>
      <c r="V51" s="48"/>
    </row>
    <row r="52" spans="1:22" ht="15.75" hidden="1" x14ac:dyDescent="0.25">
      <c r="B52" s="44" t="s">
        <v>126</v>
      </c>
      <c r="C52" s="77">
        <f>C35</f>
        <v>721.32</v>
      </c>
      <c r="G52" s="77">
        <f>G35</f>
        <v>0</v>
      </c>
      <c r="K52" s="77">
        <f>K35</f>
        <v>721.32</v>
      </c>
    </row>
    <row r="53" spans="1:22" ht="15.75" hidden="1" x14ac:dyDescent="0.25"/>
    <row r="62" spans="1:22" s="26" customFormat="1" x14ac:dyDescent="0.3">
      <c r="A62" s="23"/>
      <c r="B62" s="24"/>
      <c r="D62" s="20"/>
      <c r="E62" s="20"/>
      <c r="F62" s="20"/>
      <c r="H62" s="20"/>
      <c r="I62" s="20"/>
      <c r="J62" s="20"/>
      <c r="L62" s="20"/>
      <c r="M62" s="20"/>
      <c r="N62" s="20"/>
      <c r="P62" s="20"/>
      <c r="Q62" s="20"/>
      <c r="R62" s="20"/>
      <c r="T62" s="20"/>
      <c r="U62" s="20"/>
      <c r="V62" s="20"/>
    </row>
    <row r="63" spans="1:22" s="26" customFormat="1" x14ac:dyDescent="0.3">
      <c r="A63" s="23"/>
      <c r="B63" s="24"/>
      <c r="D63" s="20"/>
      <c r="E63" s="20"/>
      <c r="F63" s="20"/>
      <c r="H63" s="20"/>
      <c r="I63" s="20"/>
      <c r="J63" s="20"/>
      <c r="L63" s="20"/>
      <c r="M63" s="20"/>
      <c r="N63" s="20"/>
      <c r="P63" s="20"/>
      <c r="Q63" s="20"/>
      <c r="R63" s="20"/>
      <c r="T63" s="20"/>
      <c r="U63" s="20"/>
      <c r="V63" s="20"/>
    </row>
    <row r="64" spans="1:22" s="26" customFormat="1" x14ac:dyDescent="0.3">
      <c r="A64" s="23"/>
      <c r="B64" s="24"/>
      <c r="D64" s="20"/>
      <c r="E64" s="20"/>
      <c r="F64" s="20"/>
      <c r="H64" s="20"/>
      <c r="I64" s="20"/>
      <c r="J64" s="20"/>
      <c r="L64" s="20"/>
      <c r="M64" s="20"/>
      <c r="N64" s="20"/>
      <c r="P64" s="20"/>
      <c r="Q64" s="20"/>
      <c r="R64" s="20"/>
      <c r="T64" s="20"/>
      <c r="U64" s="20"/>
      <c r="V64" s="20"/>
    </row>
    <row r="65" spans="1:22" s="26" customFormat="1" x14ac:dyDescent="0.3">
      <c r="A65" s="23"/>
      <c r="B65" s="24"/>
      <c r="D65" s="20"/>
      <c r="E65" s="20"/>
      <c r="F65" s="20"/>
      <c r="H65" s="20"/>
      <c r="I65" s="20"/>
      <c r="J65" s="20"/>
      <c r="L65" s="20"/>
      <c r="M65" s="20"/>
      <c r="N65" s="20"/>
      <c r="P65" s="20"/>
      <c r="Q65" s="20"/>
      <c r="R65" s="20"/>
      <c r="T65" s="20"/>
      <c r="U65" s="20"/>
      <c r="V65" s="20"/>
    </row>
    <row r="66" spans="1:22" s="26" customFormat="1" x14ac:dyDescent="0.3">
      <c r="A66" s="23"/>
      <c r="B66" s="24"/>
      <c r="D66" s="20"/>
      <c r="E66" s="20"/>
      <c r="F66" s="20"/>
      <c r="H66" s="20"/>
      <c r="I66" s="20"/>
      <c r="J66" s="20"/>
      <c r="L66" s="20"/>
      <c r="M66" s="20"/>
      <c r="N66" s="20"/>
      <c r="P66" s="20"/>
      <c r="Q66" s="20"/>
      <c r="R66" s="20"/>
      <c r="T66" s="20"/>
      <c r="U66" s="20"/>
      <c r="V66" s="20"/>
    </row>
  </sheetData>
  <mergeCells count="11">
    <mergeCell ref="A1:V1"/>
    <mergeCell ref="G5:J6"/>
    <mergeCell ref="C5:F6"/>
    <mergeCell ref="A2:V2"/>
    <mergeCell ref="A3:V3"/>
    <mergeCell ref="K5:N6"/>
    <mergeCell ref="O5:V5"/>
    <mergeCell ref="O6:R6"/>
    <mergeCell ref="S6:V6"/>
    <mergeCell ref="A5:A7"/>
    <mergeCell ref="B5:B7"/>
  </mergeCells>
  <pageMargins left="0.44" right="0.17" top="0.21" bottom="0.31496062992126" header="0.196850393700787" footer="0.196850393700787"/>
  <pageSetup paperSize="8"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81"/>
  <sheetViews>
    <sheetView zoomScale="70" zoomScaleNormal="70" workbookViewId="0">
      <pane xSplit="2" ySplit="7" topLeftCell="C8" activePane="bottomRight" state="frozen"/>
      <selection pane="topRight" activeCell="C1" sqref="C1"/>
      <selection pane="bottomLeft" activeCell="A9" sqref="A9"/>
      <selection pane="bottomRight" activeCell="C93" sqref="C93"/>
    </sheetView>
  </sheetViews>
  <sheetFormatPr defaultColWidth="8.88671875" defaultRowHeight="15.6" x14ac:dyDescent="0.3"/>
  <cols>
    <col min="1" max="1" width="6" style="23" customWidth="1"/>
    <col min="2" max="2" width="86.33203125" style="24" customWidth="1"/>
    <col min="3" max="3" width="18.33203125" style="24" customWidth="1"/>
    <col min="4" max="4" width="10.6640625" style="20" customWidth="1"/>
    <col min="5" max="7" width="10.6640625" style="26" customWidth="1"/>
    <col min="8" max="8" width="13.33203125" style="20" customWidth="1"/>
    <col min="9" max="9" width="10.6640625" style="20" customWidth="1"/>
    <col min="10" max="10" width="10" style="20" customWidth="1"/>
    <col min="11" max="11" width="10.6640625" style="26" customWidth="1"/>
    <col min="12" max="12" width="13.33203125" style="20" customWidth="1"/>
    <col min="13" max="13" width="10.6640625" style="20" customWidth="1"/>
    <col min="14" max="14" width="10" style="20" customWidth="1"/>
    <col min="15" max="15" width="8.33203125" style="26" customWidth="1"/>
    <col min="16" max="17" width="7.5546875" style="20" customWidth="1"/>
    <col min="18" max="18" width="7.88671875" style="20" customWidth="1"/>
    <col min="19" max="19" width="10.6640625" style="26" customWidth="1"/>
    <col min="20" max="21" width="10.6640625" style="20" customWidth="1"/>
    <col min="22" max="22" width="9.109375" style="20" customWidth="1"/>
    <col min="23" max="24" width="17.33203125" style="20" customWidth="1"/>
    <col min="25" max="28" width="16" style="20" customWidth="1"/>
    <col min="29" max="32" width="14" style="20" customWidth="1"/>
    <col min="33" max="16384" width="8.88671875" style="20"/>
  </cols>
  <sheetData>
    <row r="1" spans="1:22" x14ac:dyDescent="0.3">
      <c r="A1" s="111" t="s">
        <v>0</v>
      </c>
      <c r="B1" s="111"/>
      <c r="C1" s="111"/>
      <c r="D1" s="111"/>
      <c r="E1" s="111"/>
      <c r="F1" s="111"/>
      <c r="G1" s="111"/>
      <c r="H1" s="111"/>
      <c r="I1" s="111"/>
      <c r="J1" s="111"/>
      <c r="K1" s="18"/>
      <c r="L1" s="19"/>
      <c r="M1" s="18"/>
      <c r="N1" s="18"/>
      <c r="O1" s="18"/>
      <c r="P1" s="18"/>
      <c r="Q1" s="18"/>
      <c r="R1" s="18"/>
      <c r="S1" s="18"/>
      <c r="T1" s="18"/>
      <c r="U1" s="18"/>
      <c r="V1" s="18"/>
    </row>
    <row r="2" spans="1:22" x14ac:dyDescent="0.3">
      <c r="A2" s="112" t="s">
        <v>30</v>
      </c>
      <c r="B2" s="112"/>
      <c r="C2" s="112"/>
      <c r="D2" s="112"/>
      <c r="E2" s="112"/>
      <c r="F2" s="112"/>
      <c r="G2" s="112"/>
      <c r="H2" s="112"/>
      <c r="I2" s="112"/>
      <c r="J2" s="112"/>
      <c r="K2" s="21"/>
      <c r="L2" s="21"/>
      <c r="M2" s="21"/>
      <c r="N2" s="21"/>
      <c r="O2" s="21"/>
      <c r="P2" s="21"/>
      <c r="Q2" s="21"/>
      <c r="R2" s="21"/>
      <c r="S2" s="21"/>
      <c r="T2" s="21"/>
      <c r="U2" s="21"/>
      <c r="V2" s="21"/>
    </row>
    <row r="3" spans="1:22" x14ac:dyDescent="0.3">
      <c r="A3" s="113" t="s">
        <v>89</v>
      </c>
      <c r="B3" s="114"/>
      <c r="C3" s="114"/>
      <c r="D3" s="114"/>
      <c r="E3" s="114"/>
      <c r="F3" s="114"/>
      <c r="G3" s="114"/>
      <c r="H3" s="114"/>
      <c r="I3" s="114"/>
      <c r="J3" s="114"/>
      <c r="K3" s="22"/>
      <c r="L3" s="22"/>
      <c r="M3" s="22"/>
      <c r="N3" s="22"/>
      <c r="O3" s="22"/>
      <c r="P3" s="22"/>
      <c r="Q3" s="22"/>
      <c r="R3" s="22"/>
      <c r="S3" s="22"/>
      <c r="T3" s="22"/>
      <c r="U3" s="22"/>
      <c r="V3" s="22"/>
    </row>
    <row r="4" spans="1:22" x14ac:dyDescent="0.3">
      <c r="C4" s="25"/>
      <c r="D4" s="18"/>
      <c r="H4" s="28"/>
      <c r="L4" s="28"/>
      <c r="P4" s="27"/>
      <c r="T4" s="27" t="s">
        <v>31</v>
      </c>
      <c r="U4" s="27"/>
    </row>
    <row r="5" spans="1:22" ht="19.5" customHeight="1" x14ac:dyDescent="0.3">
      <c r="A5" s="110" t="s">
        <v>3</v>
      </c>
      <c r="B5" s="110" t="s">
        <v>32</v>
      </c>
      <c r="C5" s="109" t="s">
        <v>33</v>
      </c>
      <c r="D5" s="109"/>
      <c r="E5" s="109"/>
      <c r="F5" s="109"/>
      <c r="G5" s="102" t="s">
        <v>123</v>
      </c>
      <c r="H5" s="103"/>
      <c r="I5" s="103"/>
      <c r="J5" s="104"/>
      <c r="K5" s="102" t="s">
        <v>8</v>
      </c>
      <c r="L5" s="103"/>
      <c r="M5" s="103"/>
      <c r="N5" s="104"/>
      <c r="O5" s="108" t="s">
        <v>34</v>
      </c>
      <c r="P5" s="108"/>
      <c r="Q5" s="108"/>
      <c r="R5" s="108"/>
      <c r="S5" s="108"/>
      <c r="T5" s="108"/>
      <c r="U5" s="108"/>
      <c r="V5" s="108"/>
    </row>
    <row r="6" spans="1:22" ht="33" customHeight="1" x14ac:dyDescent="0.3">
      <c r="A6" s="110"/>
      <c r="B6" s="110"/>
      <c r="C6" s="109"/>
      <c r="D6" s="109"/>
      <c r="E6" s="109"/>
      <c r="F6" s="109"/>
      <c r="G6" s="105"/>
      <c r="H6" s="106"/>
      <c r="I6" s="106"/>
      <c r="J6" s="107"/>
      <c r="K6" s="105"/>
      <c r="L6" s="106"/>
      <c r="M6" s="106"/>
      <c r="N6" s="107"/>
      <c r="O6" s="109" t="s">
        <v>35</v>
      </c>
      <c r="P6" s="109"/>
      <c r="Q6" s="109"/>
      <c r="R6" s="109"/>
      <c r="S6" s="109" t="s">
        <v>36</v>
      </c>
      <c r="T6" s="109"/>
      <c r="U6" s="109"/>
      <c r="V6" s="109"/>
    </row>
    <row r="7" spans="1:22" ht="65.25" customHeight="1" x14ac:dyDescent="0.3">
      <c r="A7" s="110"/>
      <c r="B7" s="110"/>
      <c r="C7" s="29" t="s">
        <v>37</v>
      </c>
      <c r="D7" s="30" t="s">
        <v>38</v>
      </c>
      <c r="E7" s="30" t="s">
        <v>39</v>
      </c>
      <c r="F7" s="30" t="s">
        <v>40</v>
      </c>
      <c r="G7" s="29" t="s">
        <v>37</v>
      </c>
      <c r="H7" s="30" t="s">
        <v>38</v>
      </c>
      <c r="I7" s="30" t="s">
        <v>39</v>
      </c>
      <c r="J7" s="30" t="s">
        <v>40</v>
      </c>
      <c r="K7" s="29" t="s">
        <v>37</v>
      </c>
      <c r="L7" s="30" t="s">
        <v>38</v>
      </c>
      <c r="M7" s="30" t="s">
        <v>39</v>
      </c>
      <c r="N7" s="30" t="s">
        <v>40</v>
      </c>
      <c r="O7" s="29" t="s">
        <v>37</v>
      </c>
      <c r="P7" s="30" t="s">
        <v>38</v>
      </c>
      <c r="Q7" s="30" t="s">
        <v>39</v>
      </c>
      <c r="R7" s="30" t="s">
        <v>40</v>
      </c>
      <c r="S7" s="29" t="s">
        <v>37</v>
      </c>
      <c r="T7" s="30" t="s">
        <v>38</v>
      </c>
      <c r="U7" s="30" t="s">
        <v>39</v>
      </c>
      <c r="V7" s="30" t="s">
        <v>41</v>
      </c>
    </row>
    <row r="8" spans="1:22" s="35" customFormat="1" ht="46.8" x14ac:dyDescent="0.3">
      <c r="A8" s="31"/>
      <c r="B8" s="32" t="s">
        <v>94</v>
      </c>
      <c r="C8" s="33">
        <v>10934.76</v>
      </c>
      <c r="D8" s="33">
        <v>8918.232</v>
      </c>
      <c r="E8" s="33">
        <v>945.54600000000016</v>
      </c>
      <c r="F8" s="33">
        <v>1070.9820000000002</v>
      </c>
      <c r="G8" s="33">
        <v>275.8</v>
      </c>
      <c r="H8" s="33">
        <v>13.6</v>
      </c>
      <c r="I8" s="33">
        <v>15.2</v>
      </c>
      <c r="J8" s="33">
        <v>247</v>
      </c>
      <c r="K8" s="33">
        <v>10658.960000000001</v>
      </c>
      <c r="L8" s="33">
        <v>8904.6319999999996</v>
      </c>
      <c r="M8" s="33">
        <v>958.34600000000012</v>
      </c>
      <c r="N8" s="33">
        <v>692.98199999999997</v>
      </c>
      <c r="O8" s="33">
        <v>2668.4119999999998</v>
      </c>
      <c r="P8" s="33">
        <v>2229</v>
      </c>
      <c r="Q8" s="33">
        <v>223.24999999999997</v>
      </c>
      <c r="R8" s="33">
        <v>216.16200000000001</v>
      </c>
      <c r="S8" s="33">
        <v>7990.5480000000007</v>
      </c>
      <c r="T8" s="33">
        <v>6675.6320000000005</v>
      </c>
      <c r="U8" s="33">
        <v>707.096</v>
      </c>
      <c r="V8" s="33">
        <v>607.81999999999994</v>
      </c>
    </row>
    <row r="9" spans="1:22" s="35" customFormat="1" x14ac:dyDescent="0.3">
      <c r="A9" s="31">
        <v>1</v>
      </c>
      <c r="B9" s="34" t="s">
        <v>95</v>
      </c>
      <c r="C9" s="33">
        <v>524.99099999999987</v>
      </c>
      <c r="D9" s="33">
        <v>437.7</v>
      </c>
      <c r="E9" s="33">
        <v>47.091000000000001</v>
      </c>
      <c r="F9" s="33">
        <v>40.199999999999996</v>
      </c>
      <c r="G9" s="33">
        <v>1</v>
      </c>
      <c r="H9" s="33">
        <v>0</v>
      </c>
      <c r="I9" s="33">
        <v>0</v>
      </c>
      <c r="J9" s="33">
        <v>1</v>
      </c>
      <c r="K9" s="38">
        <v>523.99099999999987</v>
      </c>
      <c r="L9" s="38">
        <v>437.7</v>
      </c>
      <c r="M9" s="38">
        <v>47.091000000000001</v>
      </c>
      <c r="N9" s="38">
        <v>39.199999999999996</v>
      </c>
      <c r="O9" s="33">
        <v>164.6</v>
      </c>
      <c r="P9" s="33">
        <v>122</v>
      </c>
      <c r="Q9" s="33">
        <v>12.4</v>
      </c>
      <c r="R9" s="33">
        <v>30.2</v>
      </c>
      <c r="S9" s="33">
        <v>359.39099999999996</v>
      </c>
      <c r="T9" s="33">
        <v>315.7</v>
      </c>
      <c r="U9" s="33">
        <v>34.691000000000003</v>
      </c>
      <c r="V9" s="33">
        <v>9</v>
      </c>
    </row>
    <row r="10" spans="1:22" s="35" customFormat="1" ht="16.2" x14ac:dyDescent="0.3">
      <c r="A10" s="31" t="s">
        <v>51</v>
      </c>
      <c r="B10" s="46" t="s">
        <v>96</v>
      </c>
      <c r="C10" s="38">
        <v>524.99099999999987</v>
      </c>
      <c r="D10" s="38">
        <v>437.7</v>
      </c>
      <c r="E10" s="38">
        <v>47.091000000000001</v>
      </c>
      <c r="F10" s="38">
        <v>40.199999999999996</v>
      </c>
      <c r="G10" s="38">
        <v>1</v>
      </c>
      <c r="H10" s="38">
        <v>0</v>
      </c>
      <c r="I10" s="38">
        <v>0</v>
      </c>
      <c r="J10" s="38">
        <v>1</v>
      </c>
      <c r="K10" s="38">
        <v>523.99099999999987</v>
      </c>
      <c r="L10" s="38">
        <v>437.7</v>
      </c>
      <c r="M10" s="38">
        <v>47.091000000000001</v>
      </c>
      <c r="N10" s="38">
        <v>39.199999999999996</v>
      </c>
      <c r="O10" s="38">
        <v>164.6</v>
      </c>
      <c r="P10" s="38">
        <v>122</v>
      </c>
      <c r="Q10" s="38">
        <v>12.4</v>
      </c>
      <c r="R10" s="38">
        <v>30.2</v>
      </c>
      <c r="S10" s="38">
        <v>359.39099999999996</v>
      </c>
      <c r="T10" s="38">
        <v>315.7</v>
      </c>
      <c r="U10" s="38">
        <v>34.691000000000003</v>
      </c>
      <c r="V10" s="38">
        <v>9</v>
      </c>
    </row>
    <row r="11" spans="1:22" x14ac:dyDescent="0.3">
      <c r="A11" s="36" t="s">
        <v>43</v>
      </c>
      <c r="B11" s="44" t="s">
        <v>44</v>
      </c>
      <c r="C11" s="38">
        <v>470.84099999999995</v>
      </c>
      <c r="D11" s="38">
        <v>398.7</v>
      </c>
      <c r="E11" s="38">
        <v>42.991</v>
      </c>
      <c r="F11" s="38">
        <v>29.15</v>
      </c>
      <c r="G11" s="38">
        <v>0</v>
      </c>
      <c r="H11" s="38">
        <v>0</v>
      </c>
      <c r="I11" s="38">
        <v>0</v>
      </c>
      <c r="J11" s="38">
        <v>0</v>
      </c>
      <c r="K11" s="38">
        <v>470.84099999999995</v>
      </c>
      <c r="L11" s="38">
        <v>398.7</v>
      </c>
      <c r="M11" s="38">
        <v>42.991</v>
      </c>
      <c r="N11" s="38">
        <v>29.15</v>
      </c>
      <c r="O11" s="38">
        <v>111.44999999999999</v>
      </c>
      <c r="P11" s="38">
        <v>83</v>
      </c>
      <c r="Q11" s="38">
        <v>8.3000000000000007</v>
      </c>
      <c r="R11" s="38">
        <v>20.149999999999999</v>
      </c>
      <c r="S11" s="38">
        <v>359.39099999999996</v>
      </c>
      <c r="T11" s="38">
        <v>315.7</v>
      </c>
      <c r="U11" s="38">
        <v>34.691000000000003</v>
      </c>
      <c r="V11" s="38">
        <v>9</v>
      </c>
    </row>
    <row r="12" spans="1:22" x14ac:dyDescent="0.3">
      <c r="A12" s="36" t="s">
        <v>43</v>
      </c>
      <c r="B12" s="44" t="s">
        <v>10</v>
      </c>
      <c r="C12" s="38">
        <v>51</v>
      </c>
      <c r="D12" s="38">
        <v>38</v>
      </c>
      <c r="E12" s="38">
        <v>4</v>
      </c>
      <c r="F12" s="38">
        <v>9</v>
      </c>
      <c r="G12" s="38">
        <v>0</v>
      </c>
      <c r="H12" s="38">
        <v>0</v>
      </c>
      <c r="I12" s="38">
        <v>0</v>
      </c>
      <c r="J12" s="38">
        <v>0</v>
      </c>
      <c r="K12" s="38">
        <v>51</v>
      </c>
      <c r="L12" s="38">
        <v>38</v>
      </c>
      <c r="M12" s="38">
        <v>4</v>
      </c>
      <c r="N12" s="38">
        <v>9</v>
      </c>
      <c r="O12" s="38">
        <v>51</v>
      </c>
      <c r="P12" s="38">
        <v>38</v>
      </c>
      <c r="Q12" s="38">
        <v>4</v>
      </c>
      <c r="R12" s="38">
        <v>9</v>
      </c>
      <c r="S12" s="38">
        <v>0</v>
      </c>
      <c r="T12" s="38">
        <v>0</v>
      </c>
      <c r="U12" s="38">
        <v>0</v>
      </c>
      <c r="V12" s="38">
        <v>0</v>
      </c>
    </row>
    <row r="13" spans="1:22" x14ac:dyDescent="0.3">
      <c r="A13" s="36" t="s">
        <v>43</v>
      </c>
      <c r="B13" s="44" t="s">
        <v>11</v>
      </c>
      <c r="C13" s="38">
        <v>3.15</v>
      </c>
      <c r="D13" s="38">
        <v>1</v>
      </c>
      <c r="E13" s="38">
        <v>0.1</v>
      </c>
      <c r="F13" s="38">
        <v>2.0499999999999998</v>
      </c>
      <c r="G13" s="38">
        <v>1</v>
      </c>
      <c r="H13" s="38">
        <v>0</v>
      </c>
      <c r="I13" s="38">
        <v>0</v>
      </c>
      <c r="J13" s="38">
        <v>1</v>
      </c>
      <c r="K13" s="38">
        <v>2.15</v>
      </c>
      <c r="L13" s="38">
        <v>1</v>
      </c>
      <c r="M13" s="38">
        <v>0.1</v>
      </c>
      <c r="N13" s="38">
        <v>1.0499999999999998</v>
      </c>
      <c r="O13" s="38">
        <v>2.15</v>
      </c>
      <c r="P13" s="38">
        <v>1</v>
      </c>
      <c r="Q13" s="38">
        <v>0.1</v>
      </c>
      <c r="R13" s="38">
        <v>1.0499999999999998</v>
      </c>
      <c r="S13" s="38">
        <v>0</v>
      </c>
      <c r="T13" s="38">
        <v>0</v>
      </c>
      <c r="U13" s="38">
        <v>0</v>
      </c>
      <c r="V13" s="38">
        <v>0</v>
      </c>
    </row>
    <row r="14" spans="1:22" s="35" customFormat="1" x14ac:dyDescent="0.3">
      <c r="A14" s="31">
        <v>2</v>
      </c>
      <c r="B14" s="34" t="s">
        <v>97</v>
      </c>
      <c r="C14" s="33">
        <v>217.5</v>
      </c>
      <c r="D14" s="33">
        <v>189.5</v>
      </c>
      <c r="E14" s="33">
        <v>18.5</v>
      </c>
      <c r="F14" s="33">
        <v>9.5</v>
      </c>
      <c r="G14" s="33">
        <v>0</v>
      </c>
      <c r="H14" s="33">
        <v>0</v>
      </c>
      <c r="I14" s="33">
        <v>0</v>
      </c>
      <c r="J14" s="33">
        <v>0</v>
      </c>
      <c r="K14" s="33">
        <v>217.5</v>
      </c>
      <c r="L14" s="33">
        <v>189.5</v>
      </c>
      <c r="M14" s="33">
        <v>18.5</v>
      </c>
      <c r="N14" s="33">
        <v>9.5</v>
      </c>
      <c r="O14" s="33">
        <v>124</v>
      </c>
      <c r="P14" s="33">
        <v>104.5</v>
      </c>
      <c r="Q14" s="33">
        <v>10</v>
      </c>
      <c r="R14" s="33">
        <v>9.5</v>
      </c>
      <c r="S14" s="33">
        <v>93.5</v>
      </c>
      <c r="T14" s="33">
        <v>85</v>
      </c>
      <c r="U14" s="33">
        <v>8.5</v>
      </c>
      <c r="V14" s="33">
        <v>0</v>
      </c>
    </row>
    <row r="15" spans="1:22" x14ac:dyDescent="0.3">
      <c r="A15" s="36" t="s">
        <v>43</v>
      </c>
      <c r="B15" s="44" t="s">
        <v>44</v>
      </c>
      <c r="C15" s="38">
        <v>217.5</v>
      </c>
      <c r="D15" s="38">
        <v>189.5</v>
      </c>
      <c r="E15" s="38">
        <v>18.5</v>
      </c>
      <c r="F15" s="38">
        <v>9.5</v>
      </c>
      <c r="G15" s="38">
        <v>0</v>
      </c>
      <c r="H15" s="38">
        <v>0</v>
      </c>
      <c r="I15" s="38">
        <v>0</v>
      </c>
      <c r="J15" s="38">
        <v>0</v>
      </c>
      <c r="K15" s="38">
        <v>217.5</v>
      </c>
      <c r="L15" s="38">
        <v>189.5</v>
      </c>
      <c r="M15" s="38">
        <v>18.5</v>
      </c>
      <c r="N15" s="38">
        <v>9.5</v>
      </c>
      <c r="O15" s="38">
        <v>124</v>
      </c>
      <c r="P15" s="38">
        <v>104.5</v>
      </c>
      <c r="Q15" s="38">
        <v>10</v>
      </c>
      <c r="R15" s="38">
        <v>9.5</v>
      </c>
      <c r="S15" s="38">
        <v>93.5</v>
      </c>
      <c r="T15" s="38">
        <v>85</v>
      </c>
      <c r="U15" s="38">
        <v>8.5</v>
      </c>
      <c r="V15" s="38">
        <v>0</v>
      </c>
    </row>
    <row r="16" spans="1:22" s="35" customFormat="1" ht="31.2" x14ac:dyDescent="0.3">
      <c r="A16" s="31">
        <v>3</v>
      </c>
      <c r="B16" s="34" t="s">
        <v>98</v>
      </c>
      <c r="C16" s="33">
        <v>3109.0430000000001</v>
      </c>
      <c r="D16" s="33">
        <v>2243.721</v>
      </c>
      <c r="E16" s="33">
        <v>248.30500000000004</v>
      </c>
      <c r="F16" s="33">
        <v>617.01700000000005</v>
      </c>
      <c r="G16" s="33">
        <v>246</v>
      </c>
      <c r="H16" s="33">
        <v>0</v>
      </c>
      <c r="I16" s="33">
        <v>0</v>
      </c>
      <c r="J16" s="33">
        <v>246</v>
      </c>
      <c r="K16" s="38">
        <v>2863.0430000000001</v>
      </c>
      <c r="L16" s="38">
        <v>2243.721</v>
      </c>
      <c r="M16" s="38">
        <v>248.30500000000004</v>
      </c>
      <c r="N16" s="38">
        <v>371.017</v>
      </c>
      <c r="O16" s="33">
        <v>897.56200000000001</v>
      </c>
      <c r="P16" s="33">
        <v>779</v>
      </c>
      <c r="Q16" s="33">
        <v>78.8</v>
      </c>
      <c r="R16" s="33">
        <v>39.762</v>
      </c>
      <c r="S16" s="33">
        <v>1965.4810000000002</v>
      </c>
      <c r="T16" s="33">
        <v>1464.721</v>
      </c>
      <c r="U16" s="33">
        <v>169.50500000000002</v>
      </c>
      <c r="V16" s="33">
        <v>331.255</v>
      </c>
    </row>
    <row r="17" spans="1:22" s="43" customFormat="1" ht="32.4" x14ac:dyDescent="0.3">
      <c r="A17" s="40" t="s">
        <v>51</v>
      </c>
      <c r="B17" s="41" t="s">
        <v>99</v>
      </c>
      <c r="C17" s="38">
        <v>1946.88</v>
      </c>
      <c r="D17" s="38">
        <v>1676.99</v>
      </c>
      <c r="E17" s="38">
        <v>179.87300000000002</v>
      </c>
      <c r="F17" s="38">
        <v>90.016999999999996</v>
      </c>
      <c r="G17" s="38">
        <v>0</v>
      </c>
      <c r="H17" s="38">
        <v>0</v>
      </c>
      <c r="I17" s="38">
        <v>0</v>
      </c>
      <c r="J17" s="38">
        <v>0</v>
      </c>
      <c r="K17" s="38">
        <v>1946.88</v>
      </c>
      <c r="L17" s="38">
        <v>1676.99</v>
      </c>
      <c r="M17" s="38">
        <v>179.87300000000002</v>
      </c>
      <c r="N17" s="38">
        <v>90.016999999999996</v>
      </c>
      <c r="O17" s="38">
        <v>422.56200000000001</v>
      </c>
      <c r="P17" s="38">
        <v>367</v>
      </c>
      <c r="Q17" s="38">
        <v>36.799999999999997</v>
      </c>
      <c r="R17" s="38">
        <v>18.762</v>
      </c>
      <c r="S17" s="38">
        <v>1524.3180000000002</v>
      </c>
      <c r="T17" s="38">
        <v>1309.99</v>
      </c>
      <c r="U17" s="38">
        <v>143.07300000000001</v>
      </c>
      <c r="V17" s="38">
        <v>71.254999999999995</v>
      </c>
    </row>
    <row r="18" spans="1:22" s="79" customFormat="1" x14ac:dyDescent="0.3">
      <c r="A18" s="36" t="s">
        <v>43</v>
      </c>
      <c r="B18" s="78" t="s">
        <v>11</v>
      </c>
      <c r="C18" s="38">
        <v>74.75</v>
      </c>
      <c r="D18" s="38">
        <v>65</v>
      </c>
      <c r="E18" s="38">
        <v>6.5</v>
      </c>
      <c r="F18" s="38">
        <v>3.25</v>
      </c>
      <c r="G18" s="38">
        <v>0</v>
      </c>
      <c r="H18" s="38">
        <v>0</v>
      </c>
      <c r="I18" s="38">
        <v>0</v>
      </c>
      <c r="J18" s="38">
        <v>0</v>
      </c>
      <c r="K18" s="38">
        <v>74.75</v>
      </c>
      <c r="L18" s="38">
        <v>65</v>
      </c>
      <c r="M18" s="38">
        <v>6.5</v>
      </c>
      <c r="N18" s="38">
        <v>3.25</v>
      </c>
      <c r="O18" s="38">
        <v>74.75</v>
      </c>
      <c r="P18" s="38">
        <v>65</v>
      </c>
      <c r="Q18" s="38">
        <v>6.5</v>
      </c>
      <c r="R18" s="38">
        <v>3.25</v>
      </c>
      <c r="S18" s="38">
        <v>0</v>
      </c>
      <c r="T18" s="38">
        <v>0</v>
      </c>
      <c r="U18" s="38">
        <v>0</v>
      </c>
      <c r="V18" s="38">
        <v>0</v>
      </c>
    </row>
    <row r="19" spans="1:22" s="79" customFormat="1" x14ac:dyDescent="0.3">
      <c r="A19" s="36" t="s">
        <v>43</v>
      </c>
      <c r="B19" s="78" t="s">
        <v>44</v>
      </c>
      <c r="C19" s="38">
        <v>1872.13</v>
      </c>
      <c r="D19" s="38">
        <v>1611.99</v>
      </c>
      <c r="E19" s="38">
        <v>173.37300000000002</v>
      </c>
      <c r="F19" s="38">
        <v>86.766999999999996</v>
      </c>
      <c r="G19" s="38">
        <v>0</v>
      </c>
      <c r="H19" s="38">
        <v>0</v>
      </c>
      <c r="I19" s="38">
        <v>0</v>
      </c>
      <c r="J19" s="38">
        <v>0</v>
      </c>
      <c r="K19" s="38">
        <v>1872.13</v>
      </c>
      <c r="L19" s="38">
        <v>1611.99</v>
      </c>
      <c r="M19" s="38">
        <v>173.37300000000002</v>
      </c>
      <c r="N19" s="38">
        <v>86.766999999999996</v>
      </c>
      <c r="O19" s="38">
        <v>347.81200000000001</v>
      </c>
      <c r="P19" s="38">
        <v>302</v>
      </c>
      <c r="Q19" s="38">
        <v>30.3</v>
      </c>
      <c r="R19" s="38">
        <v>15.512</v>
      </c>
      <c r="S19" s="38">
        <v>1524.3180000000002</v>
      </c>
      <c r="T19" s="38">
        <v>1309.99</v>
      </c>
      <c r="U19" s="38">
        <v>143.07300000000001</v>
      </c>
      <c r="V19" s="38">
        <v>71.254999999999995</v>
      </c>
    </row>
    <row r="20" spans="1:22" s="43" customFormat="1" ht="32.4" x14ac:dyDescent="0.3">
      <c r="A20" s="40" t="s">
        <v>51</v>
      </c>
      <c r="B20" s="41" t="s">
        <v>100</v>
      </c>
      <c r="C20" s="38">
        <v>1162.163</v>
      </c>
      <c r="D20" s="38">
        <v>566.73099999999999</v>
      </c>
      <c r="E20" s="38">
        <v>68.432000000000016</v>
      </c>
      <c r="F20" s="38">
        <v>527</v>
      </c>
      <c r="G20" s="38">
        <v>246</v>
      </c>
      <c r="H20" s="38">
        <v>0</v>
      </c>
      <c r="I20" s="38">
        <v>0</v>
      </c>
      <c r="J20" s="38">
        <v>246</v>
      </c>
      <c r="K20" s="38">
        <v>916.16300000000001</v>
      </c>
      <c r="L20" s="38">
        <v>566.73099999999999</v>
      </c>
      <c r="M20" s="38">
        <v>68.432000000000016</v>
      </c>
      <c r="N20" s="38">
        <v>281</v>
      </c>
      <c r="O20" s="38">
        <v>475</v>
      </c>
      <c r="P20" s="38">
        <v>412</v>
      </c>
      <c r="Q20" s="38">
        <v>42</v>
      </c>
      <c r="R20" s="38">
        <v>21</v>
      </c>
      <c r="S20" s="38">
        <v>441.16300000000001</v>
      </c>
      <c r="T20" s="38">
        <v>154.73099999999999</v>
      </c>
      <c r="U20" s="38">
        <v>26.432000000000016</v>
      </c>
      <c r="V20" s="38">
        <v>260</v>
      </c>
    </row>
    <row r="21" spans="1:22" s="43" customFormat="1" ht="16.2" x14ac:dyDescent="0.3">
      <c r="A21" s="40"/>
      <c r="B21" s="80" t="s">
        <v>101</v>
      </c>
      <c r="C21" s="38">
        <v>0</v>
      </c>
      <c r="D21" s="38">
        <v>0</v>
      </c>
      <c r="E21" s="38">
        <v>0</v>
      </c>
      <c r="F21" s="38">
        <v>0</v>
      </c>
      <c r="G21" s="38">
        <v>0</v>
      </c>
      <c r="H21" s="38">
        <v>0</v>
      </c>
      <c r="I21" s="38">
        <v>0</v>
      </c>
      <c r="J21" s="38">
        <v>0</v>
      </c>
      <c r="K21" s="38">
        <v>0</v>
      </c>
      <c r="L21" s="38">
        <v>0</v>
      </c>
      <c r="M21" s="38">
        <v>0</v>
      </c>
      <c r="N21" s="38">
        <v>0</v>
      </c>
      <c r="O21" s="38">
        <v>0</v>
      </c>
      <c r="P21" s="38"/>
      <c r="Q21" s="38"/>
      <c r="R21" s="38"/>
      <c r="S21" s="38">
        <v>0</v>
      </c>
      <c r="T21" s="38"/>
      <c r="U21" s="38"/>
      <c r="V21" s="38"/>
    </row>
    <row r="22" spans="1:22" s="43" customFormat="1" ht="31.2" x14ac:dyDescent="0.3">
      <c r="A22" s="40"/>
      <c r="B22" s="80" t="s">
        <v>102</v>
      </c>
      <c r="C22" s="38">
        <v>1162.163</v>
      </c>
      <c r="D22" s="38">
        <v>566.73099999999999</v>
      </c>
      <c r="E22" s="38">
        <v>68.432000000000016</v>
      </c>
      <c r="F22" s="38">
        <v>527</v>
      </c>
      <c r="G22" s="38">
        <v>246</v>
      </c>
      <c r="H22" s="38">
        <v>0</v>
      </c>
      <c r="I22" s="38">
        <v>0</v>
      </c>
      <c r="J22" s="38">
        <v>246</v>
      </c>
      <c r="K22" s="38">
        <v>916.16300000000001</v>
      </c>
      <c r="L22" s="38">
        <v>566.73099999999999</v>
      </c>
      <c r="M22" s="38">
        <v>68.432000000000016</v>
      </c>
      <c r="N22" s="38">
        <v>281</v>
      </c>
      <c r="O22" s="38">
        <v>475</v>
      </c>
      <c r="P22" s="38">
        <v>412</v>
      </c>
      <c r="Q22" s="38">
        <v>42</v>
      </c>
      <c r="R22" s="38">
        <v>21</v>
      </c>
      <c r="S22" s="38">
        <v>441.16300000000001</v>
      </c>
      <c r="T22" s="38">
        <v>154.73099999999999</v>
      </c>
      <c r="U22" s="38">
        <v>26.432000000000016</v>
      </c>
      <c r="V22" s="38">
        <v>260</v>
      </c>
    </row>
    <row r="23" spans="1:22" s="79" customFormat="1" x14ac:dyDescent="0.3">
      <c r="A23" s="36" t="s">
        <v>43</v>
      </c>
      <c r="B23" s="78" t="s">
        <v>44</v>
      </c>
      <c r="C23" s="38">
        <v>1162.163</v>
      </c>
      <c r="D23" s="38">
        <v>566.73099999999999</v>
      </c>
      <c r="E23" s="38">
        <v>68.432000000000016</v>
      </c>
      <c r="F23" s="38">
        <v>527</v>
      </c>
      <c r="G23" s="38">
        <v>246</v>
      </c>
      <c r="H23" s="38">
        <v>0</v>
      </c>
      <c r="I23" s="38">
        <v>0</v>
      </c>
      <c r="J23" s="38">
        <v>246</v>
      </c>
      <c r="K23" s="38">
        <v>916.16300000000001</v>
      </c>
      <c r="L23" s="38">
        <v>566.73099999999999</v>
      </c>
      <c r="M23" s="38">
        <v>68.432000000000016</v>
      </c>
      <c r="N23" s="38">
        <v>281</v>
      </c>
      <c r="O23" s="38">
        <v>475</v>
      </c>
      <c r="P23" s="38">
        <v>412</v>
      </c>
      <c r="Q23" s="38">
        <v>42</v>
      </c>
      <c r="R23" s="38">
        <v>21</v>
      </c>
      <c r="S23" s="38">
        <v>441.16300000000001</v>
      </c>
      <c r="T23" s="38">
        <v>154.73099999999999</v>
      </c>
      <c r="U23" s="38">
        <v>26.432000000000016</v>
      </c>
      <c r="V23" s="38">
        <v>260</v>
      </c>
    </row>
    <row r="24" spans="1:22" s="43" customFormat="1" ht="32.4" x14ac:dyDescent="0.3">
      <c r="A24" s="40">
        <v>4</v>
      </c>
      <c r="B24" s="41" t="s">
        <v>103</v>
      </c>
      <c r="C24" s="42">
        <v>266.85199999999998</v>
      </c>
      <c r="D24" s="42">
        <v>215.852</v>
      </c>
      <c r="E24" s="42">
        <v>21</v>
      </c>
      <c r="F24" s="42">
        <v>30</v>
      </c>
      <c r="G24" s="42">
        <v>0</v>
      </c>
      <c r="H24" s="42">
        <v>0</v>
      </c>
      <c r="I24" s="42">
        <v>0</v>
      </c>
      <c r="J24" s="42">
        <v>0</v>
      </c>
      <c r="K24" s="42">
        <v>266.85199999999998</v>
      </c>
      <c r="L24" s="42">
        <v>215.852</v>
      </c>
      <c r="M24" s="42">
        <v>26</v>
      </c>
      <c r="N24" s="42">
        <v>25</v>
      </c>
      <c r="O24" s="42">
        <v>256</v>
      </c>
      <c r="P24" s="42">
        <v>210</v>
      </c>
      <c r="Q24" s="42">
        <v>21</v>
      </c>
      <c r="R24" s="42">
        <v>25</v>
      </c>
      <c r="S24" s="42">
        <v>10.852</v>
      </c>
      <c r="T24" s="42">
        <v>5.8520000000000003</v>
      </c>
      <c r="U24" s="42">
        <v>0</v>
      </c>
      <c r="V24" s="42">
        <v>5</v>
      </c>
    </row>
    <row r="25" spans="1:22" s="43" customFormat="1" ht="32.4" x14ac:dyDescent="0.3">
      <c r="A25" s="40"/>
      <c r="B25" s="41" t="s">
        <v>104</v>
      </c>
      <c r="C25" s="42">
        <v>266.85199999999998</v>
      </c>
      <c r="D25" s="42">
        <v>215.852</v>
      </c>
      <c r="E25" s="42">
        <v>21</v>
      </c>
      <c r="F25" s="42">
        <v>30</v>
      </c>
      <c r="G25" s="42">
        <v>0</v>
      </c>
      <c r="H25" s="42">
        <v>0</v>
      </c>
      <c r="I25" s="42">
        <v>0</v>
      </c>
      <c r="J25" s="42">
        <v>0</v>
      </c>
      <c r="K25" s="42">
        <v>266.85199999999998</v>
      </c>
      <c r="L25" s="42">
        <v>215.852</v>
      </c>
      <c r="M25" s="42">
        <v>26</v>
      </c>
      <c r="N25" s="42">
        <v>25</v>
      </c>
      <c r="O25" s="42">
        <v>256</v>
      </c>
      <c r="P25" s="42">
        <v>210</v>
      </c>
      <c r="Q25" s="42">
        <v>21</v>
      </c>
      <c r="R25" s="42">
        <v>25</v>
      </c>
      <c r="S25" s="42">
        <v>10.852</v>
      </c>
      <c r="T25" s="42">
        <v>5.8520000000000003</v>
      </c>
      <c r="U25" s="42">
        <v>0</v>
      </c>
      <c r="V25" s="42">
        <v>5</v>
      </c>
    </row>
    <row r="26" spans="1:22" s="43" customFormat="1" ht="16.2" x14ac:dyDescent="0.3">
      <c r="A26" s="40"/>
      <c r="B26" s="41" t="s">
        <v>105</v>
      </c>
      <c r="C26" s="42">
        <v>266.85199999999998</v>
      </c>
      <c r="D26" s="42">
        <v>215.852</v>
      </c>
      <c r="E26" s="42">
        <v>21</v>
      </c>
      <c r="F26" s="42">
        <v>30</v>
      </c>
      <c r="G26" s="42">
        <v>0</v>
      </c>
      <c r="H26" s="42">
        <v>0</v>
      </c>
      <c r="I26" s="42">
        <v>0</v>
      </c>
      <c r="J26" s="42">
        <v>0</v>
      </c>
      <c r="K26" s="42">
        <v>266.85199999999998</v>
      </c>
      <c r="L26" s="42">
        <v>215.852</v>
      </c>
      <c r="M26" s="42">
        <v>26</v>
      </c>
      <c r="N26" s="42">
        <v>25</v>
      </c>
      <c r="O26" s="42">
        <v>256</v>
      </c>
      <c r="P26" s="42">
        <v>210</v>
      </c>
      <c r="Q26" s="42">
        <v>21</v>
      </c>
      <c r="R26" s="42">
        <v>25</v>
      </c>
      <c r="S26" s="42">
        <v>10.852</v>
      </c>
      <c r="T26" s="42">
        <v>5.8520000000000003</v>
      </c>
      <c r="U26" s="42">
        <v>0</v>
      </c>
      <c r="V26" s="42">
        <v>5</v>
      </c>
    </row>
    <row r="27" spans="1:22" x14ac:dyDescent="0.3">
      <c r="A27" s="36" t="s">
        <v>43</v>
      </c>
      <c r="B27" s="44" t="s">
        <v>44</v>
      </c>
      <c r="C27" s="38">
        <v>266.85199999999998</v>
      </c>
      <c r="D27" s="38">
        <v>215.852</v>
      </c>
      <c r="E27" s="38">
        <v>21</v>
      </c>
      <c r="F27" s="38">
        <v>30</v>
      </c>
      <c r="G27" s="38">
        <v>0</v>
      </c>
      <c r="H27" s="38">
        <v>0</v>
      </c>
      <c r="I27" s="38">
        <v>0</v>
      </c>
      <c r="J27" s="38">
        <v>0</v>
      </c>
      <c r="K27" s="38">
        <v>266.85199999999998</v>
      </c>
      <c r="L27" s="38">
        <v>215.852</v>
      </c>
      <c r="M27" s="38">
        <v>21</v>
      </c>
      <c r="N27" s="38">
        <v>30</v>
      </c>
      <c r="O27" s="38">
        <v>256</v>
      </c>
      <c r="P27" s="38">
        <v>210</v>
      </c>
      <c r="Q27" s="38">
        <v>21</v>
      </c>
      <c r="R27" s="38">
        <v>25</v>
      </c>
      <c r="S27" s="38">
        <v>10.852</v>
      </c>
      <c r="T27" s="38">
        <v>5.8520000000000003</v>
      </c>
      <c r="U27" s="38">
        <v>0</v>
      </c>
      <c r="V27" s="38">
        <v>5</v>
      </c>
    </row>
    <row r="28" spans="1:22" s="83" customFormat="1" x14ac:dyDescent="0.3">
      <c r="A28" s="81">
        <v>5</v>
      </c>
      <c r="B28" s="82" t="s">
        <v>106</v>
      </c>
      <c r="C28" s="33">
        <v>4010.3630000000003</v>
      </c>
      <c r="D28" s="33">
        <v>3467.3629999999998</v>
      </c>
      <c r="E28" s="33">
        <v>360</v>
      </c>
      <c r="F28" s="33">
        <v>183</v>
      </c>
      <c r="G28" s="33">
        <v>0</v>
      </c>
      <c r="H28" s="33">
        <v>0</v>
      </c>
      <c r="I28" s="33">
        <v>0</v>
      </c>
      <c r="J28" s="33">
        <v>0</v>
      </c>
      <c r="K28" s="33">
        <v>4010.3630000000003</v>
      </c>
      <c r="L28" s="33">
        <v>3467.3629999999998</v>
      </c>
      <c r="M28" s="33">
        <v>468</v>
      </c>
      <c r="N28" s="33">
        <v>75</v>
      </c>
      <c r="O28" s="33">
        <v>405</v>
      </c>
      <c r="P28" s="33">
        <v>351</v>
      </c>
      <c r="Q28" s="33">
        <v>36</v>
      </c>
      <c r="R28" s="33">
        <v>18</v>
      </c>
      <c r="S28" s="33">
        <v>3605.3630000000003</v>
      </c>
      <c r="T28" s="33">
        <v>3116.3629999999998</v>
      </c>
      <c r="U28" s="33">
        <v>324</v>
      </c>
      <c r="V28" s="33">
        <v>165</v>
      </c>
    </row>
    <row r="29" spans="1:22" s="43" customFormat="1" ht="48.6" x14ac:dyDescent="0.3">
      <c r="A29" s="40"/>
      <c r="B29" s="41" t="s">
        <v>107</v>
      </c>
      <c r="C29" s="38">
        <v>0</v>
      </c>
      <c r="D29" s="38">
        <v>0</v>
      </c>
      <c r="E29" s="38">
        <v>0</v>
      </c>
      <c r="F29" s="38">
        <v>0</v>
      </c>
      <c r="G29" s="38">
        <v>0</v>
      </c>
      <c r="H29" s="38">
        <v>0</v>
      </c>
      <c r="I29" s="38">
        <v>0</v>
      </c>
      <c r="J29" s="38">
        <v>0</v>
      </c>
      <c r="K29" s="38">
        <v>0</v>
      </c>
      <c r="L29" s="38">
        <v>0</v>
      </c>
      <c r="M29" s="38">
        <v>0</v>
      </c>
      <c r="N29" s="38">
        <v>0</v>
      </c>
      <c r="O29" s="38">
        <v>0</v>
      </c>
      <c r="P29" s="38">
        <v>0</v>
      </c>
      <c r="Q29" s="38">
        <v>0</v>
      </c>
      <c r="R29" s="38">
        <v>0</v>
      </c>
      <c r="S29" s="38">
        <v>0</v>
      </c>
      <c r="T29" s="38">
        <v>0</v>
      </c>
      <c r="U29" s="38"/>
      <c r="V29" s="38">
        <v>0</v>
      </c>
    </row>
    <row r="30" spans="1:22" s="43" customFormat="1" ht="32.4" x14ac:dyDescent="0.3">
      <c r="A30" s="40"/>
      <c r="B30" s="41" t="s">
        <v>108</v>
      </c>
      <c r="C30" s="38">
        <v>108</v>
      </c>
      <c r="D30" s="38">
        <v>0</v>
      </c>
      <c r="E30" s="38">
        <v>0</v>
      </c>
      <c r="F30" s="38">
        <v>108</v>
      </c>
      <c r="G30" s="38">
        <v>0</v>
      </c>
      <c r="H30" s="38">
        <v>0</v>
      </c>
      <c r="I30" s="38">
        <v>0</v>
      </c>
      <c r="J30" s="38">
        <v>0</v>
      </c>
      <c r="K30" s="38">
        <v>108</v>
      </c>
      <c r="L30" s="38">
        <v>0</v>
      </c>
      <c r="M30" s="38">
        <v>108</v>
      </c>
      <c r="N30" s="38">
        <v>0</v>
      </c>
      <c r="O30" s="38">
        <v>0</v>
      </c>
      <c r="P30" s="38">
        <v>0</v>
      </c>
      <c r="Q30" s="38">
        <v>0</v>
      </c>
      <c r="R30" s="38">
        <v>0</v>
      </c>
      <c r="S30" s="38">
        <v>108</v>
      </c>
      <c r="T30" s="38">
        <v>0</v>
      </c>
      <c r="U30" s="38"/>
      <c r="V30" s="38">
        <v>108</v>
      </c>
    </row>
    <row r="31" spans="1:22" x14ac:dyDescent="0.3">
      <c r="A31" s="31"/>
      <c r="B31" s="84" t="s">
        <v>109</v>
      </c>
      <c r="C31" s="38">
        <v>0</v>
      </c>
      <c r="D31" s="38">
        <v>0</v>
      </c>
      <c r="E31" s="38">
        <v>0</v>
      </c>
      <c r="F31" s="38">
        <v>0</v>
      </c>
      <c r="G31" s="38">
        <v>0</v>
      </c>
      <c r="H31" s="38">
        <v>0</v>
      </c>
      <c r="I31" s="38">
        <v>0</v>
      </c>
      <c r="J31" s="38">
        <v>0</v>
      </c>
      <c r="K31" s="38">
        <v>0</v>
      </c>
      <c r="L31" s="38">
        <v>0</v>
      </c>
      <c r="M31" s="38">
        <v>0</v>
      </c>
      <c r="N31" s="38">
        <v>0</v>
      </c>
      <c r="O31" s="38">
        <v>0</v>
      </c>
      <c r="P31" s="38">
        <v>0</v>
      </c>
      <c r="Q31" s="38">
        <v>0</v>
      </c>
      <c r="R31" s="38">
        <v>0</v>
      </c>
      <c r="S31" s="38">
        <v>0</v>
      </c>
      <c r="T31" s="38">
        <v>0</v>
      </c>
      <c r="U31" s="38"/>
      <c r="V31" s="38">
        <v>0</v>
      </c>
    </row>
    <row r="32" spans="1:22" x14ac:dyDescent="0.3">
      <c r="A32" s="31"/>
      <c r="B32" s="84" t="s">
        <v>110</v>
      </c>
      <c r="C32" s="38">
        <v>108</v>
      </c>
      <c r="D32" s="38">
        <v>0</v>
      </c>
      <c r="E32" s="38">
        <v>0</v>
      </c>
      <c r="F32" s="38">
        <v>108</v>
      </c>
      <c r="G32" s="38">
        <v>0</v>
      </c>
      <c r="H32" s="38">
        <v>0</v>
      </c>
      <c r="I32" s="38">
        <v>0</v>
      </c>
      <c r="J32" s="38">
        <v>0</v>
      </c>
      <c r="K32" s="38">
        <v>108</v>
      </c>
      <c r="L32" s="38">
        <v>0</v>
      </c>
      <c r="M32" s="38">
        <v>0</v>
      </c>
      <c r="N32" s="38">
        <v>108</v>
      </c>
      <c r="O32" s="38">
        <v>0</v>
      </c>
      <c r="P32" s="38">
        <v>0</v>
      </c>
      <c r="Q32" s="38">
        <v>0</v>
      </c>
      <c r="R32" s="38">
        <v>0</v>
      </c>
      <c r="S32" s="38">
        <v>108</v>
      </c>
      <c r="T32" s="38">
        <v>0</v>
      </c>
      <c r="U32" s="38">
        <v>0</v>
      </c>
      <c r="V32" s="38">
        <v>108</v>
      </c>
    </row>
    <row r="33" spans="1:22" x14ac:dyDescent="0.3">
      <c r="A33" s="36" t="s">
        <v>43</v>
      </c>
      <c r="B33" s="44" t="s">
        <v>10</v>
      </c>
      <c r="C33" s="38">
        <v>36</v>
      </c>
      <c r="D33" s="38">
        <v>0</v>
      </c>
      <c r="E33" s="38">
        <v>0</v>
      </c>
      <c r="F33" s="38">
        <v>36</v>
      </c>
      <c r="G33" s="38">
        <v>0</v>
      </c>
      <c r="H33" s="38">
        <v>0</v>
      </c>
      <c r="I33" s="38">
        <v>0</v>
      </c>
      <c r="J33" s="38">
        <v>0</v>
      </c>
      <c r="K33" s="38">
        <v>36</v>
      </c>
      <c r="L33" s="38">
        <v>0</v>
      </c>
      <c r="M33" s="38">
        <v>0</v>
      </c>
      <c r="N33" s="38">
        <v>36</v>
      </c>
      <c r="O33" s="38">
        <v>0</v>
      </c>
      <c r="P33" s="38">
        <v>0</v>
      </c>
      <c r="Q33" s="38">
        <v>0</v>
      </c>
      <c r="R33" s="38">
        <v>0</v>
      </c>
      <c r="S33" s="38">
        <v>36</v>
      </c>
      <c r="T33" s="38">
        <v>0</v>
      </c>
      <c r="U33" s="38">
        <v>0</v>
      </c>
      <c r="V33" s="38">
        <v>36</v>
      </c>
    </row>
    <row r="34" spans="1:22" x14ac:dyDescent="0.3">
      <c r="A34" s="36" t="s">
        <v>43</v>
      </c>
      <c r="B34" s="44" t="s">
        <v>11</v>
      </c>
      <c r="C34" s="38">
        <v>36</v>
      </c>
      <c r="D34" s="38">
        <v>0</v>
      </c>
      <c r="E34" s="38">
        <v>0</v>
      </c>
      <c r="F34" s="38">
        <v>36</v>
      </c>
      <c r="G34" s="38">
        <v>0</v>
      </c>
      <c r="H34" s="38">
        <v>0</v>
      </c>
      <c r="I34" s="38">
        <v>0</v>
      </c>
      <c r="J34" s="38">
        <v>0</v>
      </c>
      <c r="K34" s="38">
        <v>36</v>
      </c>
      <c r="L34" s="38">
        <v>0</v>
      </c>
      <c r="M34" s="38">
        <v>0</v>
      </c>
      <c r="N34" s="38">
        <v>36</v>
      </c>
      <c r="O34" s="38">
        <v>0</v>
      </c>
      <c r="P34" s="38">
        <v>0</v>
      </c>
      <c r="Q34" s="38">
        <v>0</v>
      </c>
      <c r="R34" s="38">
        <v>0</v>
      </c>
      <c r="S34" s="38">
        <v>36</v>
      </c>
      <c r="T34" s="38">
        <v>0</v>
      </c>
      <c r="U34" s="38">
        <v>0</v>
      </c>
      <c r="V34" s="38">
        <v>36</v>
      </c>
    </row>
    <row r="35" spans="1:22" x14ac:dyDescent="0.3">
      <c r="A35" s="36" t="s">
        <v>43</v>
      </c>
      <c r="B35" s="44" t="s">
        <v>44</v>
      </c>
      <c r="C35" s="38">
        <v>36</v>
      </c>
      <c r="D35" s="38">
        <v>0</v>
      </c>
      <c r="E35" s="38">
        <v>0</v>
      </c>
      <c r="F35" s="38">
        <v>36</v>
      </c>
      <c r="G35" s="38">
        <v>0</v>
      </c>
      <c r="H35" s="38">
        <v>0</v>
      </c>
      <c r="I35" s="38">
        <v>0</v>
      </c>
      <c r="J35" s="38">
        <v>0</v>
      </c>
      <c r="K35" s="38">
        <v>36</v>
      </c>
      <c r="L35" s="38">
        <v>0</v>
      </c>
      <c r="M35" s="38">
        <v>0</v>
      </c>
      <c r="N35" s="38">
        <v>36</v>
      </c>
      <c r="O35" s="38">
        <v>0</v>
      </c>
      <c r="P35" s="38">
        <v>0</v>
      </c>
      <c r="Q35" s="38">
        <v>0</v>
      </c>
      <c r="R35" s="38">
        <v>0</v>
      </c>
      <c r="S35" s="38">
        <v>36</v>
      </c>
      <c r="T35" s="38">
        <v>0</v>
      </c>
      <c r="U35" s="38">
        <v>0</v>
      </c>
      <c r="V35" s="38">
        <v>36</v>
      </c>
    </row>
    <row r="36" spans="1:22" s="43" customFormat="1" ht="16.2" x14ac:dyDescent="0.3">
      <c r="A36" s="40"/>
      <c r="B36" s="41" t="s">
        <v>111</v>
      </c>
      <c r="C36" s="42">
        <v>3384</v>
      </c>
      <c r="D36" s="42">
        <v>3021</v>
      </c>
      <c r="E36" s="42">
        <v>312</v>
      </c>
      <c r="F36" s="42">
        <v>51</v>
      </c>
      <c r="G36" s="42">
        <v>0</v>
      </c>
      <c r="H36" s="42">
        <v>0</v>
      </c>
      <c r="I36" s="42">
        <v>0</v>
      </c>
      <c r="J36" s="42">
        <v>0</v>
      </c>
      <c r="K36" s="42">
        <v>3384</v>
      </c>
      <c r="L36" s="42">
        <v>3021</v>
      </c>
      <c r="M36" s="42">
        <v>312</v>
      </c>
      <c r="N36" s="42">
        <v>51</v>
      </c>
      <c r="O36" s="42">
        <v>405</v>
      </c>
      <c r="P36" s="42">
        <v>351</v>
      </c>
      <c r="Q36" s="42">
        <v>36</v>
      </c>
      <c r="R36" s="42">
        <v>18</v>
      </c>
      <c r="S36" s="42">
        <v>2979</v>
      </c>
      <c r="T36" s="42">
        <v>2670</v>
      </c>
      <c r="U36" s="42">
        <v>276</v>
      </c>
      <c r="V36" s="42">
        <v>33</v>
      </c>
    </row>
    <row r="37" spans="1:22" x14ac:dyDescent="0.3">
      <c r="A37" s="36" t="s">
        <v>43</v>
      </c>
      <c r="B37" s="44" t="s">
        <v>10</v>
      </c>
      <c r="C37" s="38">
        <v>1128</v>
      </c>
      <c r="D37" s="38">
        <v>1007</v>
      </c>
      <c r="E37" s="38">
        <v>104</v>
      </c>
      <c r="F37" s="38">
        <v>17</v>
      </c>
      <c r="G37" s="38">
        <v>0</v>
      </c>
      <c r="H37" s="38">
        <v>0</v>
      </c>
      <c r="I37" s="38">
        <v>0</v>
      </c>
      <c r="J37" s="38">
        <v>0</v>
      </c>
      <c r="K37" s="38">
        <v>1128</v>
      </c>
      <c r="L37" s="38">
        <v>1007</v>
      </c>
      <c r="M37" s="38">
        <v>104</v>
      </c>
      <c r="N37" s="38">
        <v>17</v>
      </c>
      <c r="O37" s="38">
        <v>135</v>
      </c>
      <c r="P37" s="38">
        <v>117</v>
      </c>
      <c r="Q37" s="38">
        <v>12</v>
      </c>
      <c r="R37" s="38">
        <v>6</v>
      </c>
      <c r="S37" s="38">
        <v>993</v>
      </c>
      <c r="T37" s="38">
        <v>890</v>
      </c>
      <c r="U37" s="38">
        <v>92</v>
      </c>
      <c r="V37" s="38">
        <v>11</v>
      </c>
    </row>
    <row r="38" spans="1:22" x14ac:dyDescent="0.3">
      <c r="A38" s="36" t="s">
        <v>43</v>
      </c>
      <c r="B38" s="44" t="s">
        <v>11</v>
      </c>
      <c r="C38" s="38">
        <v>1128</v>
      </c>
      <c r="D38" s="38">
        <v>1007</v>
      </c>
      <c r="E38" s="38">
        <v>104</v>
      </c>
      <c r="F38" s="38">
        <v>17</v>
      </c>
      <c r="G38" s="38">
        <v>0</v>
      </c>
      <c r="H38" s="38">
        <v>0</v>
      </c>
      <c r="I38" s="38">
        <v>0</v>
      </c>
      <c r="J38" s="38">
        <v>0</v>
      </c>
      <c r="K38" s="38">
        <v>1128</v>
      </c>
      <c r="L38" s="38">
        <v>1007</v>
      </c>
      <c r="M38" s="38">
        <v>104</v>
      </c>
      <c r="N38" s="38">
        <v>17</v>
      </c>
      <c r="O38" s="38">
        <v>135</v>
      </c>
      <c r="P38" s="38">
        <v>117</v>
      </c>
      <c r="Q38" s="38">
        <v>12</v>
      </c>
      <c r="R38" s="38">
        <v>6</v>
      </c>
      <c r="S38" s="38">
        <v>993</v>
      </c>
      <c r="T38" s="38">
        <v>890</v>
      </c>
      <c r="U38" s="38">
        <v>92</v>
      </c>
      <c r="V38" s="38">
        <v>11</v>
      </c>
    </row>
    <row r="39" spans="1:22" x14ac:dyDescent="0.3">
      <c r="A39" s="36" t="s">
        <v>43</v>
      </c>
      <c r="B39" s="44" t="s">
        <v>44</v>
      </c>
      <c r="C39" s="38">
        <v>1128</v>
      </c>
      <c r="D39" s="38">
        <v>1007</v>
      </c>
      <c r="E39" s="38">
        <v>104</v>
      </c>
      <c r="F39" s="38">
        <v>17</v>
      </c>
      <c r="G39" s="38">
        <v>0</v>
      </c>
      <c r="H39" s="38">
        <v>0</v>
      </c>
      <c r="I39" s="38">
        <v>0</v>
      </c>
      <c r="J39" s="38">
        <v>0</v>
      </c>
      <c r="K39" s="38">
        <v>1128</v>
      </c>
      <c r="L39" s="38">
        <v>1007</v>
      </c>
      <c r="M39" s="38">
        <v>104</v>
      </c>
      <c r="N39" s="38">
        <v>17</v>
      </c>
      <c r="O39" s="38">
        <v>135</v>
      </c>
      <c r="P39" s="38">
        <v>117</v>
      </c>
      <c r="Q39" s="38">
        <v>12</v>
      </c>
      <c r="R39" s="38">
        <v>6</v>
      </c>
      <c r="S39" s="38">
        <v>993</v>
      </c>
      <c r="T39" s="38">
        <v>890</v>
      </c>
      <c r="U39" s="38">
        <v>92</v>
      </c>
      <c r="V39" s="38">
        <v>11</v>
      </c>
    </row>
    <row r="40" spans="1:22" s="43" customFormat="1" ht="32.4" x14ac:dyDescent="0.3">
      <c r="A40" s="40"/>
      <c r="B40" s="41" t="s">
        <v>112</v>
      </c>
      <c r="C40" s="42">
        <v>518.36300000000006</v>
      </c>
      <c r="D40" s="42">
        <v>446.363</v>
      </c>
      <c r="E40" s="42">
        <v>48</v>
      </c>
      <c r="F40" s="42">
        <v>24</v>
      </c>
      <c r="G40" s="42">
        <v>0</v>
      </c>
      <c r="H40" s="42">
        <v>0</v>
      </c>
      <c r="I40" s="42">
        <v>0</v>
      </c>
      <c r="J40" s="42">
        <v>0</v>
      </c>
      <c r="K40" s="42">
        <v>518.36300000000006</v>
      </c>
      <c r="L40" s="42">
        <v>446.363</v>
      </c>
      <c r="M40" s="42">
        <v>48</v>
      </c>
      <c r="N40" s="42">
        <v>24</v>
      </c>
      <c r="O40" s="42">
        <v>0</v>
      </c>
      <c r="P40" s="42">
        <v>0</v>
      </c>
      <c r="Q40" s="42">
        <v>0</v>
      </c>
      <c r="R40" s="42">
        <v>0</v>
      </c>
      <c r="S40" s="42">
        <v>518.36300000000006</v>
      </c>
      <c r="T40" s="42">
        <v>446.363</v>
      </c>
      <c r="U40" s="42">
        <v>48</v>
      </c>
      <c r="V40" s="42">
        <v>24</v>
      </c>
    </row>
    <row r="41" spans="1:22" x14ac:dyDescent="0.3">
      <c r="A41" s="36" t="s">
        <v>43</v>
      </c>
      <c r="B41" s="44" t="s">
        <v>10</v>
      </c>
      <c r="C41" s="38">
        <v>0</v>
      </c>
      <c r="D41" s="38">
        <v>0</v>
      </c>
      <c r="E41" s="38">
        <v>0</v>
      </c>
      <c r="F41" s="38">
        <v>0</v>
      </c>
      <c r="G41" s="38">
        <v>0</v>
      </c>
      <c r="H41" s="38">
        <v>0</v>
      </c>
      <c r="I41" s="38">
        <v>0</v>
      </c>
      <c r="J41" s="38">
        <v>0</v>
      </c>
      <c r="K41" s="38">
        <v>0</v>
      </c>
      <c r="L41" s="38">
        <v>0</v>
      </c>
      <c r="M41" s="38">
        <v>0</v>
      </c>
      <c r="N41" s="38">
        <v>0</v>
      </c>
      <c r="O41" s="38">
        <v>0</v>
      </c>
      <c r="P41" s="38">
        <v>0</v>
      </c>
      <c r="Q41" s="38">
        <v>0</v>
      </c>
      <c r="R41" s="38">
        <v>0</v>
      </c>
      <c r="S41" s="38">
        <v>0</v>
      </c>
      <c r="T41" s="38">
        <v>0</v>
      </c>
      <c r="U41" s="38">
        <v>0</v>
      </c>
      <c r="V41" s="38">
        <v>0</v>
      </c>
    </row>
    <row r="42" spans="1:22" x14ac:dyDescent="0.3">
      <c r="A42" s="36" t="s">
        <v>43</v>
      </c>
      <c r="B42" s="44" t="s">
        <v>11</v>
      </c>
      <c r="C42" s="38">
        <v>0</v>
      </c>
      <c r="D42" s="38">
        <v>0</v>
      </c>
      <c r="E42" s="38">
        <v>0</v>
      </c>
      <c r="F42" s="38">
        <v>0</v>
      </c>
      <c r="G42" s="38">
        <v>0</v>
      </c>
      <c r="H42" s="38">
        <v>0</v>
      </c>
      <c r="I42" s="38">
        <v>0</v>
      </c>
      <c r="J42" s="38">
        <v>0</v>
      </c>
      <c r="K42" s="38">
        <v>0</v>
      </c>
      <c r="L42" s="38">
        <v>0</v>
      </c>
      <c r="M42" s="38">
        <v>0</v>
      </c>
      <c r="N42" s="38">
        <v>0</v>
      </c>
      <c r="O42" s="38">
        <v>0</v>
      </c>
      <c r="P42" s="38">
        <v>0</v>
      </c>
      <c r="Q42" s="38">
        <v>0</v>
      </c>
      <c r="R42" s="38">
        <v>0</v>
      </c>
      <c r="S42" s="38">
        <v>0</v>
      </c>
      <c r="T42" s="38">
        <v>0</v>
      </c>
      <c r="U42" s="38">
        <v>0</v>
      </c>
      <c r="V42" s="38">
        <v>0</v>
      </c>
    </row>
    <row r="43" spans="1:22" x14ac:dyDescent="0.3">
      <c r="A43" s="36" t="s">
        <v>43</v>
      </c>
      <c r="B43" s="44" t="s">
        <v>44</v>
      </c>
      <c r="C43" s="38">
        <v>518.36300000000006</v>
      </c>
      <c r="D43" s="38">
        <v>446.363</v>
      </c>
      <c r="E43" s="38">
        <v>48</v>
      </c>
      <c r="F43" s="38">
        <v>24</v>
      </c>
      <c r="G43" s="38">
        <v>0</v>
      </c>
      <c r="H43" s="38">
        <v>0</v>
      </c>
      <c r="I43" s="38">
        <v>0</v>
      </c>
      <c r="J43" s="38">
        <v>0</v>
      </c>
      <c r="K43" s="38">
        <v>518.36300000000006</v>
      </c>
      <c r="L43" s="38">
        <v>446.363</v>
      </c>
      <c r="M43" s="38">
        <v>48</v>
      </c>
      <c r="N43" s="38">
        <v>24</v>
      </c>
      <c r="O43" s="38">
        <v>0</v>
      </c>
      <c r="P43" s="38">
        <v>0</v>
      </c>
      <c r="Q43" s="38">
        <v>0</v>
      </c>
      <c r="R43" s="38">
        <v>0</v>
      </c>
      <c r="S43" s="38">
        <v>518.36300000000006</v>
      </c>
      <c r="T43" s="38">
        <v>446.363</v>
      </c>
      <c r="U43" s="38">
        <v>48</v>
      </c>
      <c r="V43" s="38">
        <v>24</v>
      </c>
    </row>
    <row r="44" spans="1:22" s="83" customFormat="1" ht="31.2" x14ac:dyDescent="0.3">
      <c r="A44" s="81">
        <v>6</v>
      </c>
      <c r="B44" s="82" t="s">
        <v>113</v>
      </c>
      <c r="C44" s="33">
        <v>337.37</v>
      </c>
      <c r="D44" s="33">
        <v>286.22000000000003</v>
      </c>
      <c r="E44" s="33">
        <v>29.950000000000003</v>
      </c>
      <c r="F44" s="33">
        <v>21.200000000000003</v>
      </c>
      <c r="G44" s="33">
        <v>0</v>
      </c>
      <c r="H44" s="33">
        <v>0</v>
      </c>
      <c r="I44" s="33">
        <v>0</v>
      </c>
      <c r="J44" s="33">
        <v>0</v>
      </c>
      <c r="K44" s="33">
        <v>337.37</v>
      </c>
      <c r="L44" s="33">
        <v>286.22000000000003</v>
      </c>
      <c r="M44" s="33">
        <v>29.950000000000003</v>
      </c>
      <c r="N44" s="33">
        <v>21.200000000000003</v>
      </c>
      <c r="O44" s="33">
        <v>124.64999999999999</v>
      </c>
      <c r="P44" s="33">
        <v>107.5</v>
      </c>
      <c r="Q44" s="33">
        <v>10.95</v>
      </c>
      <c r="R44" s="33">
        <v>6.1999999999999993</v>
      </c>
      <c r="S44" s="33">
        <v>212.72</v>
      </c>
      <c r="T44" s="33">
        <v>178.72</v>
      </c>
      <c r="U44" s="33">
        <v>19</v>
      </c>
      <c r="V44" s="33">
        <v>15</v>
      </c>
    </row>
    <row r="45" spans="1:22" x14ac:dyDescent="0.3">
      <c r="A45" s="36" t="s">
        <v>43</v>
      </c>
      <c r="B45" s="44" t="s">
        <v>10</v>
      </c>
      <c r="C45" s="38">
        <v>100.27000000000001</v>
      </c>
      <c r="D45" s="38">
        <v>85.22</v>
      </c>
      <c r="E45" s="38">
        <v>8.65</v>
      </c>
      <c r="F45" s="38">
        <v>6.4</v>
      </c>
      <c r="G45" s="38">
        <v>0</v>
      </c>
      <c r="H45" s="38">
        <v>0</v>
      </c>
      <c r="I45" s="38">
        <v>0</v>
      </c>
      <c r="J45" s="38">
        <v>0</v>
      </c>
      <c r="K45" s="38">
        <v>100.27000000000001</v>
      </c>
      <c r="L45" s="38">
        <v>85.22</v>
      </c>
      <c r="M45" s="38">
        <v>8.65</v>
      </c>
      <c r="N45" s="38">
        <v>6.4</v>
      </c>
      <c r="O45" s="38">
        <v>29.549999999999997</v>
      </c>
      <c r="P45" s="38">
        <v>25.5</v>
      </c>
      <c r="Q45" s="38">
        <v>2.65</v>
      </c>
      <c r="R45" s="38">
        <v>1.4</v>
      </c>
      <c r="S45" s="38">
        <v>70.72</v>
      </c>
      <c r="T45" s="38">
        <v>59.72</v>
      </c>
      <c r="U45" s="38">
        <v>6</v>
      </c>
      <c r="V45" s="38">
        <v>5</v>
      </c>
    </row>
    <row r="46" spans="1:22" x14ac:dyDescent="0.3">
      <c r="A46" s="36" t="s">
        <v>43</v>
      </c>
      <c r="B46" s="44" t="s">
        <v>11</v>
      </c>
      <c r="C46" s="38">
        <v>101.55000000000001</v>
      </c>
      <c r="D46" s="38">
        <v>85.5</v>
      </c>
      <c r="E46" s="38">
        <v>9.65</v>
      </c>
      <c r="F46" s="38">
        <v>6.4</v>
      </c>
      <c r="G46" s="38">
        <v>0</v>
      </c>
      <c r="H46" s="38">
        <v>0</v>
      </c>
      <c r="I46" s="38">
        <v>0</v>
      </c>
      <c r="J46" s="38">
        <v>0</v>
      </c>
      <c r="K46" s="38">
        <v>101.55000000000001</v>
      </c>
      <c r="L46" s="38">
        <v>85.5</v>
      </c>
      <c r="M46" s="38">
        <v>9.65</v>
      </c>
      <c r="N46" s="38">
        <v>6.4</v>
      </c>
      <c r="O46" s="38">
        <v>29.549999999999997</v>
      </c>
      <c r="P46" s="38">
        <v>25.5</v>
      </c>
      <c r="Q46" s="38">
        <v>2.65</v>
      </c>
      <c r="R46" s="38">
        <v>1.4</v>
      </c>
      <c r="S46" s="38">
        <v>72</v>
      </c>
      <c r="T46" s="38">
        <v>60</v>
      </c>
      <c r="U46" s="38">
        <v>7</v>
      </c>
      <c r="V46" s="38">
        <v>5</v>
      </c>
    </row>
    <row r="47" spans="1:22" x14ac:dyDescent="0.3">
      <c r="A47" s="36" t="s">
        <v>43</v>
      </c>
      <c r="B47" s="44" t="s">
        <v>44</v>
      </c>
      <c r="C47" s="38">
        <v>135.55000000000001</v>
      </c>
      <c r="D47" s="38">
        <v>115.5</v>
      </c>
      <c r="E47" s="38">
        <v>11.65</v>
      </c>
      <c r="F47" s="38">
        <v>8.4</v>
      </c>
      <c r="G47" s="38">
        <v>0</v>
      </c>
      <c r="H47" s="38">
        <v>0</v>
      </c>
      <c r="I47" s="38">
        <v>0</v>
      </c>
      <c r="J47" s="38">
        <v>0</v>
      </c>
      <c r="K47" s="38">
        <v>135.55000000000001</v>
      </c>
      <c r="L47" s="38">
        <v>115.5</v>
      </c>
      <c r="M47" s="38">
        <v>11.65</v>
      </c>
      <c r="N47" s="38">
        <v>8.4</v>
      </c>
      <c r="O47" s="38">
        <v>65.55</v>
      </c>
      <c r="P47" s="38">
        <v>56.5</v>
      </c>
      <c r="Q47" s="38">
        <v>5.65</v>
      </c>
      <c r="R47" s="38">
        <v>3.4</v>
      </c>
      <c r="S47" s="38">
        <v>70</v>
      </c>
      <c r="T47" s="38">
        <v>59</v>
      </c>
      <c r="U47" s="38">
        <v>6</v>
      </c>
      <c r="V47" s="38">
        <v>5</v>
      </c>
    </row>
    <row r="48" spans="1:22" s="83" customFormat="1" ht="31.2" x14ac:dyDescent="0.3">
      <c r="A48" s="81">
        <v>7</v>
      </c>
      <c r="B48" s="82" t="s">
        <v>114</v>
      </c>
      <c r="C48" s="33">
        <v>199.02200000000002</v>
      </c>
      <c r="D48" s="33">
        <v>151.02199999999999</v>
      </c>
      <c r="E48" s="33">
        <v>14</v>
      </c>
      <c r="F48" s="33">
        <v>34</v>
      </c>
      <c r="G48" s="33">
        <v>0</v>
      </c>
      <c r="H48" s="33">
        <v>0</v>
      </c>
      <c r="I48" s="33">
        <v>0</v>
      </c>
      <c r="J48" s="33">
        <v>0</v>
      </c>
      <c r="K48" s="33">
        <v>199.02200000000002</v>
      </c>
      <c r="L48" s="33">
        <v>151.02199999999999</v>
      </c>
      <c r="M48" s="33">
        <v>14</v>
      </c>
      <c r="N48" s="33">
        <v>34</v>
      </c>
      <c r="O48" s="33">
        <v>172</v>
      </c>
      <c r="P48" s="33">
        <v>151</v>
      </c>
      <c r="Q48" s="33">
        <v>14</v>
      </c>
      <c r="R48" s="33">
        <v>7</v>
      </c>
      <c r="S48" s="33">
        <v>27.021999999999998</v>
      </c>
      <c r="T48" s="33">
        <v>2.1999999999999999E-2</v>
      </c>
      <c r="U48" s="33">
        <v>0</v>
      </c>
      <c r="V48" s="33">
        <v>27</v>
      </c>
    </row>
    <row r="49" spans="1:22" x14ac:dyDescent="0.3">
      <c r="A49" s="36" t="s">
        <v>43</v>
      </c>
      <c r="B49" s="44" t="s">
        <v>10</v>
      </c>
      <c r="C49" s="38">
        <v>35.004000000000005</v>
      </c>
      <c r="D49" s="38">
        <v>27.004000000000001</v>
      </c>
      <c r="E49" s="38">
        <v>2</v>
      </c>
      <c r="F49" s="38">
        <v>6</v>
      </c>
      <c r="G49" s="38">
        <v>0</v>
      </c>
      <c r="H49" s="38">
        <v>0</v>
      </c>
      <c r="I49" s="38">
        <v>0</v>
      </c>
      <c r="J49" s="38">
        <v>0</v>
      </c>
      <c r="K49" s="38">
        <v>35.004000000000005</v>
      </c>
      <c r="L49" s="38">
        <v>27.004000000000001</v>
      </c>
      <c r="M49" s="38">
        <v>2</v>
      </c>
      <c r="N49" s="38">
        <v>6</v>
      </c>
      <c r="O49" s="38">
        <v>30</v>
      </c>
      <c r="P49" s="38">
        <v>27</v>
      </c>
      <c r="Q49" s="38">
        <v>2</v>
      </c>
      <c r="R49" s="38">
        <v>1</v>
      </c>
      <c r="S49" s="38">
        <v>5.0039999999999996</v>
      </c>
      <c r="T49" s="38">
        <v>4.0000000000000001E-3</v>
      </c>
      <c r="U49" s="38">
        <v>0</v>
      </c>
      <c r="V49" s="38">
        <v>5</v>
      </c>
    </row>
    <row r="50" spans="1:22" x14ac:dyDescent="0.3">
      <c r="A50" s="36" t="s">
        <v>43</v>
      </c>
      <c r="B50" s="44" t="s">
        <v>11</v>
      </c>
      <c r="C50" s="38">
        <v>35.004000000000005</v>
      </c>
      <c r="D50" s="38">
        <v>27.004000000000001</v>
      </c>
      <c r="E50" s="38">
        <v>2</v>
      </c>
      <c r="F50" s="38">
        <v>6</v>
      </c>
      <c r="G50" s="38">
        <v>0</v>
      </c>
      <c r="H50" s="38">
        <v>0</v>
      </c>
      <c r="I50" s="38">
        <v>0</v>
      </c>
      <c r="J50" s="38">
        <v>0</v>
      </c>
      <c r="K50" s="38">
        <v>35.004000000000005</v>
      </c>
      <c r="L50" s="38">
        <v>27.004000000000001</v>
      </c>
      <c r="M50" s="38">
        <v>2</v>
      </c>
      <c r="N50" s="38">
        <v>6</v>
      </c>
      <c r="O50" s="38">
        <v>30</v>
      </c>
      <c r="P50" s="38">
        <v>27</v>
      </c>
      <c r="Q50" s="38">
        <v>2</v>
      </c>
      <c r="R50" s="38">
        <v>1</v>
      </c>
      <c r="S50" s="38">
        <v>5.0039999999999996</v>
      </c>
      <c r="T50" s="38">
        <v>4.0000000000000001E-3</v>
      </c>
      <c r="U50" s="38">
        <v>0</v>
      </c>
      <c r="V50" s="38">
        <v>5</v>
      </c>
    </row>
    <row r="51" spans="1:22" x14ac:dyDescent="0.3">
      <c r="A51" s="36" t="s">
        <v>43</v>
      </c>
      <c r="B51" s="44" t="s">
        <v>44</v>
      </c>
      <c r="C51" s="38">
        <v>129.01400000000001</v>
      </c>
      <c r="D51" s="38">
        <v>97.013999999999996</v>
      </c>
      <c r="E51" s="38">
        <v>10</v>
      </c>
      <c r="F51" s="38">
        <v>22</v>
      </c>
      <c r="G51" s="38">
        <v>0</v>
      </c>
      <c r="H51" s="38">
        <v>0</v>
      </c>
      <c r="I51" s="38">
        <v>0</v>
      </c>
      <c r="J51" s="38">
        <v>0</v>
      </c>
      <c r="K51" s="38">
        <v>129.01400000000001</v>
      </c>
      <c r="L51" s="38">
        <v>97.013999999999996</v>
      </c>
      <c r="M51" s="38">
        <v>10</v>
      </c>
      <c r="N51" s="38">
        <v>22</v>
      </c>
      <c r="O51" s="38">
        <v>112</v>
      </c>
      <c r="P51" s="38">
        <v>97</v>
      </c>
      <c r="Q51" s="38">
        <v>10</v>
      </c>
      <c r="R51" s="38">
        <v>5</v>
      </c>
      <c r="S51" s="38">
        <v>17.013999999999999</v>
      </c>
      <c r="T51" s="38">
        <v>1.4E-2</v>
      </c>
      <c r="U51" s="38">
        <v>0</v>
      </c>
      <c r="V51" s="38">
        <v>17</v>
      </c>
    </row>
    <row r="52" spans="1:22" s="83" customFormat="1" ht="31.2" x14ac:dyDescent="0.3">
      <c r="A52" s="81">
        <v>8</v>
      </c>
      <c r="B52" s="82" t="s">
        <v>115</v>
      </c>
      <c r="C52" s="33">
        <v>222.45500000000001</v>
      </c>
      <c r="D52" s="33">
        <v>158.45500000000001</v>
      </c>
      <c r="E52" s="33">
        <v>35</v>
      </c>
      <c r="F52" s="33">
        <v>29</v>
      </c>
      <c r="G52" s="33">
        <v>28.799999999999997</v>
      </c>
      <c r="H52" s="33">
        <v>13.6</v>
      </c>
      <c r="I52" s="33">
        <v>15.2</v>
      </c>
      <c r="J52" s="33">
        <v>0</v>
      </c>
      <c r="K52" s="38">
        <v>193.65500000000003</v>
      </c>
      <c r="L52" s="38">
        <v>144.85500000000002</v>
      </c>
      <c r="M52" s="38">
        <v>19.8</v>
      </c>
      <c r="N52" s="38">
        <v>29</v>
      </c>
      <c r="O52" s="33">
        <v>137</v>
      </c>
      <c r="P52" s="33">
        <v>100</v>
      </c>
      <c r="Q52" s="33">
        <v>10</v>
      </c>
      <c r="R52" s="33">
        <v>27</v>
      </c>
      <c r="S52" s="33">
        <v>56.655000000000001</v>
      </c>
      <c r="T52" s="33">
        <v>44.855000000000004</v>
      </c>
      <c r="U52" s="33">
        <v>9.8000000000000007</v>
      </c>
      <c r="V52" s="33">
        <v>2</v>
      </c>
    </row>
    <row r="53" spans="1:22" x14ac:dyDescent="0.3">
      <c r="A53" s="36" t="s">
        <v>43</v>
      </c>
      <c r="B53" s="44" t="s">
        <v>44</v>
      </c>
      <c r="C53" s="38">
        <v>222.45500000000001</v>
      </c>
      <c r="D53" s="38">
        <v>158.45500000000001</v>
      </c>
      <c r="E53" s="38">
        <v>35</v>
      </c>
      <c r="F53" s="38">
        <v>29</v>
      </c>
      <c r="G53" s="38">
        <v>28.799999999999997</v>
      </c>
      <c r="H53" s="38">
        <v>13.6</v>
      </c>
      <c r="I53" s="38">
        <v>15.2</v>
      </c>
      <c r="J53" s="38">
        <v>0</v>
      </c>
      <c r="K53" s="38">
        <v>193.65500000000003</v>
      </c>
      <c r="L53" s="38">
        <v>144.85500000000002</v>
      </c>
      <c r="M53" s="38">
        <v>19.8</v>
      </c>
      <c r="N53" s="38">
        <v>29</v>
      </c>
      <c r="O53" s="38">
        <v>137</v>
      </c>
      <c r="P53" s="38">
        <v>100</v>
      </c>
      <c r="Q53" s="38">
        <v>10</v>
      </c>
      <c r="R53" s="38">
        <v>27</v>
      </c>
      <c r="S53" s="38">
        <v>56.655000000000001</v>
      </c>
      <c r="T53" s="38">
        <v>44.855000000000004</v>
      </c>
      <c r="U53" s="38">
        <v>9.8000000000000007</v>
      </c>
      <c r="V53" s="38">
        <v>2</v>
      </c>
    </row>
    <row r="54" spans="1:22" s="83" customFormat="1" x14ac:dyDescent="0.3">
      <c r="A54" s="81">
        <v>9</v>
      </c>
      <c r="B54" s="82" t="s">
        <v>116</v>
      </c>
      <c r="C54" s="33">
        <v>1211.2560000000001</v>
      </c>
      <c r="D54" s="33">
        <v>1045.0060000000001</v>
      </c>
      <c r="E54" s="33">
        <v>108.5</v>
      </c>
      <c r="F54" s="33">
        <v>57.75</v>
      </c>
      <c r="G54" s="33">
        <v>0</v>
      </c>
      <c r="H54" s="33">
        <v>0</v>
      </c>
      <c r="I54" s="33">
        <v>0</v>
      </c>
      <c r="J54" s="33">
        <v>0</v>
      </c>
      <c r="K54" s="38">
        <v>1211.2560000000001</v>
      </c>
      <c r="L54" s="38">
        <v>1045.0059999999999</v>
      </c>
      <c r="M54" s="38">
        <v>23.5</v>
      </c>
      <c r="N54" s="38">
        <v>39.75</v>
      </c>
      <c r="O54" s="33">
        <v>94.25</v>
      </c>
      <c r="P54" s="33">
        <v>49</v>
      </c>
      <c r="Q54" s="33">
        <v>5.5</v>
      </c>
      <c r="R54" s="33">
        <v>39.75</v>
      </c>
      <c r="S54" s="33">
        <v>1117.0060000000001</v>
      </c>
      <c r="T54" s="33">
        <v>996.00599999999997</v>
      </c>
      <c r="U54" s="33">
        <v>103</v>
      </c>
      <c r="V54" s="33">
        <v>18</v>
      </c>
    </row>
    <row r="55" spans="1:22" s="43" customFormat="1" ht="32.4" x14ac:dyDescent="0.3">
      <c r="A55" s="40"/>
      <c r="B55" s="41" t="s">
        <v>117</v>
      </c>
      <c r="C55" s="38">
        <v>1035</v>
      </c>
      <c r="D55" s="38">
        <v>900</v>
      </c>
      <c r="E55" s="38">
        <v>90</v>
      </c>
      <c r="F55" s="38">
        <v>45</v>
      </c>
      <c r="G55" s="38">
        <v>0</v>
      </c>
      <c r="H55" s="38">
        <v>0</v>
      </c>
      <c r="I55" s="38">
        <v>0</v>
      </c>
      <c r="J55" s="38">
        <v>0</v>
      </c>
      <c r="K55" s="38">
        <v>1035</v>
      </c>
      <c r="L55" s="38">
        <v>900</v>
      </c>
      <c r="M55" s="38">
        <v>12</v>
      </c>
      <c r="N55" s="38">
        <v>33</v>
      </c>
      <c r="O55" s="38">
        <v>33</v>
      </c>
      <c r="P55" s="38">
        <v>0</v>
      </c>
      <c r="Q55" s="38">
        <v>0</v>
      </c>
      <c r="R55" s="38">
        <v>33</v>
      </c>
      <c r="S55" s="38">
        <v>1002</v>
      </c>
      <c r="T55" s="38">
        <v>900</v>
      </c>
      <c r="U55" s="38">
        <v>90</v>
      </c>
      <c r="V55" s="38">
        <v>12</v>
      </c>
    </row>
    <row r="56" spans="1:22" x14ac:dyDescent="0.3">
      <c r="A56" s="36" t="s">
        <v>43</v>
      </c>
      <c r="B56" s="44" t="s">
        <v>44</v>
      </c>
      <c r="C56" s="38">
        <v>1035</v>
      </c>
      <c r="D56" s="38">
        <v>900</v>
      </c>
      <c r="E56" s="38">
        <v>90</v>
      </c>
      <c r="F56" s="38">
        <v>45</v>
      </c>
      <c r="G56" s="38">
        <v>0</v>
      </c>
      <c r="H56" s="38">
        <v>0</v>
      </c>
      <c r="I56" s="38">
        <v>0</v>
      </c>
      <c r="J56" s="38">
        <v>0</v>
      </c>
      <c r="K56" s="38">
        <v>1035</v>
      </c>
      <c r="L56" s="38">
        <v>900</v>
      </c>
      <c r="M56" s="38">
        <v>90</v>
      </c>
      <c r="N56" s="38">
        <v>45</v>
      </c>
      <c r="O56" s="38">
        <v>33</v>
      </c>
      <c r="P56" s="38">
        <v>0</v>
      </c>
      <c r="Q56" s="38">
        <v>0</v>
      </c>
      <c r="R56" s="38">
        <v>33</v>
      </c>
      <c r="S56" s="38">
        <v>1002</v>
      </c>
      <c r="T56" s="38">
        <v>900</v>
      </c>
      <c r="U56" s="38">
        <v>90</v>
      </c>
      <c r="V56" s="38">
        <v>12</v>
      </c>
    </row>
    <row r="57" spans="1:22" s="43" customFormat="1" ht="32.4" x14ac:dyDescent="0.3">
      <c r="A57" s="40"/>
      <c r="B57" s="41" t="s">
        <v>118</v>
      </c>
      <c r="C57" s="38">
        <v>176.256</v>
      </c>
      <c r="D57" s="38">
        <v>145.006</v>
      </c>
      <c r="E57" s="38">
        <v>18.5</v>
      </c>
      <c r="F57" s="38">
        <v>12.75</v>
      </c>
      <c r="G57" s="38">
        <v>0</v>
      </c>
      <c r="H57" s="38">
        <v>0</v>
      </c>
      <c r="I57" s="38">
        <v>0</v>
      </c>
      <c r="J57" s="38">
        <v>0</v>
      </c>
      <c r="K57" s="38">
        <v>176.256</v>
      </c>
      <c r="L57" s="38">
        <v>145.006</v>
      </c>
      <c r="M57" s="38">
        <v>18.5</v>
      </c>
      <c r="N57" s="38">
        <v>12.75</v>
      </c>
      <c r="O57" s="38">
        <v>61.25</v>
      </c>
      <c r="P57" s="38">
        <v>49</v>
      </c>
      <c r="Q57" s="38">
        <v>5.5</v>
      </c>
      <c r="R57" s="38">
        <v>6.75</v>
      </c>
      <c r="S57" s="38">
        <v>115.006</v>
      </c>
      <c r="T57" s="38">
        <v>96.006</v>
      </c>
      <c r="U57" s="38">
        <v>13</v>
      </c>
      <c r="V57" s="38">
        <v>6</v>
      </c>
    </row>
    <row r="58" spans="1:22" x14ac:dyDescent="0.3">
      <c r="A58" s="36" t="s">
        <v>43</v>
      </c>
      <c r="B58" s="44" t="s">
        <v>10</v>
      </c>
      <c r="C58" s="38">
        <v>35.655999999999999</v>
      </c>
      <c r="D58" s="38">
        <v>29.006</v>
      </c>
      <c r="E58" s="38">
        <v>4.0999999999999996</v>
      </c>
      <c r="F58" s="38">
        <v>2.5499999999999998</v>
      </c>
      <c r="G58" s="38">
        <v>0</v>
      </c>
      <c r="H58" s="38">
        <v>0</v>
      </c>
      <c r="I58" s="38">
        <v>0</v>
      </c>
      <c r="J58" s="38">
        <v>0</v>
      </c>
      <c r="K58" s="38">
        <v>35.655999999999999</v>
      </c>
      <c r="L58" s="38">
        <v>29.006</v>
      </c>
      <c r="M58" s="38">
        <v>4.0999999999999996</v>
      </c>
      <c r="N58" s="38">
        <v>2.5499999999999998</v>
      </c>
      <c r="O58" s="38">
        <v>12.65</v>
      </c>
      <c r="P58" s="38">
        <v>10</v>
      </c>
      <c r="Q58" s="38">
        <v>1.1000000000000001</v>
      </c>
      <c r="R58" s="38">
        <v>1.55</v>
      </c>
      <c r="S58" s="38">
        <v>23.006</v>
      </c>
      <c r="T58" s="38">
        <v>19.006</v>
      </c>
      <c r="U58" s="38">
        <v>3</v>
      </c>
      <c r="V58" s="38">
        <v>1</v>
      </c>
    </row>
    <row r="59" spans="1:22" x14ac:dyDescent="0.3">
      <c r="A59" s="36" t="s">
        <v>43</v>
      </c>
      <c r="B59" s="44" t="s">
        <v>11</v>
      </c>
      <c r="C59" s="38">
        <v>35.65</v>
      </c>
      <c r="D59" s="38">
        <v>29</v>
      </c>
      <c r="E59" s="38">
        <v>4.0999999999999996</v>
      </c>
      <c r="F59" s="38">
        <v>2.5499999999999998</v>
      </c>
      <c r="G59" s="38">
        <v>0</v>
      </c>
      <c r="H59" s="38">
        <v>0</v>
      </c>
      <c r="I59" s="38">
        <v>0</v>
      </c>
      <c r="J59" s="38">
        <v>0</v>
      </c>
      <c r="K59" s="38">
        <v>35.65</v>
      </c>
      <c r="L59" s="38">
        <v>29</v>
      </c>
      <c r="M59" s="38">
        <v>4.0999999999999996</v>
      </c>
      <c r="N59" s="38">
        <v>2.5499999999999998</v>
      </c>
      <c r="O59" s="38">
        <v>12.65</v>
      </c>
      <c r="P59" s="38">
        <v>10</v>
      </c>
      <c r="Q59" s="38">
        <v>1.1000000000000001</v>
      </c>
      <c r="R59" s="38">
        <v>1.55</v>
      </c>
      <c r="S59" s="38">
        <v>23</v>
      </c>
      <c r="T59" s="38">
        <v>19</v>
      </c>
      <c r="U59" s="38">
        <v>3</v>
      </c>
      <c r="V59" s="38">
        <v>1</v>
      </c>
    </row>
    <row r="60" spans="1:22" x14ac:dyDescent="0.3">
      <c r="A60" s="36" t="s">
        <v>43</v>
      </c>
      <c r="B60" s="44" t="s">
        <v>44</v>
      </c>
      <c r="C60" s="38">
        <v>104.95</v>
      </c>
      <c r="D60" s="38">
        <v>87</v>
      </c>
      <c r="E60" s="38">
        <v>10.3</v>
      </c>
      <c r="F60" s="38">
        <v>7.65</v>
      </c>
      <c r="G60" s="38">
        <v>0</v>
      </c>
      <c r="H60" s="38">
        <v>0</v>
      </c>
      <c r="I60" s="38">
        <v>0</v>
      </c>
      <c r="J60" s="38">
        <v>0</v>
      </c>
      <c r="K60" s="38">
        <v>104.95</v>
      </c>
      <c r="L60" s="38">
        <v>87</v>
      </c>
      <c r="M60" s="38">
        <v>10.3</v>
      </c>
      <c r="N60" s="38">
        <v>7.65</v>
      </c>
      <c r="O60" s="38">
        <v>35.949999999999996</v>
      </c>
      <c r="P60" s="38">
        <v>29</v>
      </c>
      <c r="Q60" s="38">
        <v>3.3</v>
      </c>
      <c r="R60" s="38">
        <v>3.65</v>
      </c>
      <c r="S60" s="38">
        <v>69</v>
      </c>
      <c r="T60" s="38">
        <v>58</v>
      </c>
      <c r="U60" s="38">
        <v>7</v>
      </c>
      <c r="V60" s="38">
        <v>4</v>
      </c>
    </row>
    <row r="61" spans="1:22" s="83" customFormat="1" ht="31.2" x14ac:dyDescent="0.3">
      <c r="A61" s="81">
        <v>10</v>
      </c>
      <c r="B61" s="82" t="s">
        <v>119</v>
      </c>
      <c r="C61" s="33">
        <v>835.90800000000013</v>
      </c>
      <c r="D61" s="33">
        <v>723.39300000000003</v>
      </c>
      <c r="E61" s="33">
        <v>63.2</v>
      </c>
      <c r="F61" s="33">
        <v>49.314999999999998</v>
      </c>
      <c r="G61" s="33">
        <v>0</v>
      </c>
      <c r="H61" s="33">
        <v>0</v>
      </c>
      <c r="I61" s="33">
        <v>0</v>
      </c>
      <c r="J61" s="33">
        <v>0</v>
      </c>
      <c r="K61" s="38">
        <v>835.90800000000013</v>
      </c>
      <c r="L61" s="38">
        <v>723.39300000000003</v>
      </c>
      <c r="M61" s="38">
        <v>63.2</v>
      </c>
      <c r="N61" s="38">
        <v>49.314999999999998</v>
      </c>
      <c r="O61" s="33">
        <v>293.34999999999997</v>
      </c>
      <c r="P61" s="33">
        <v>255</v>
      </c>
      <c r="Q61" s="33">
        <v>24.6</v>
      </c>
      <c r="R61" s="33">
        <v>13.75</v>
      </c>
      <c r="S61" s="33">
        <v>542.55799999999999</v>
      </c>
      <c r="T61" s="33">
        <v>468.39300000000003</v>
      </c>
      <c r="U61" s="33">
        <v>38.6</v>
      </c>
      <c r="V61" s="33">
        <v>35.564999999999998</v>
      </c>
    </row>
    <row r="62" spans="1:22" s="43" customFormat="1" ht="64.8" x14ac:dyDescent="0.3">
      <c r="A62" s="40"/>
      <c r="B62" s="41" t="s">
        <v>120</v>
      </c>
      <c r="C62" s="38">
        <v>665.34</v>
      </c>
      <c r="D62" s="38">
        <v>581.34</v>
      </c>
      <c r="E62" s="38">
        <v>48</v>
      </c>
      <c r="F62" s="38">
        <v>36</v>
      </c>
      <c r="G62" s="38">
        <v>0</v>
      </c>
      <c r="H62" s="38">
        <v>0</v>
      </c>
      <c r="I62" s="38">
        <v>0</v>
      </c>
      <c r="J62" s="38">
        <v>0</v>
      </c>
      <c r="K62" s="38">
        <v>665.34</v>
      </c>
      <c r="L62" s="38">
        <v>581.34</v>
      </c>
      <c r="M62" s="38">
        <v>48</v>
      </c>
      <c r="N62" s="38">
        <v>36</v>
      </c>
      <c r="O62" s="38">
        <v>249</v>
      </c>
      <c r="P62" s="38">
        <v>219</v>
      </c>
      <c r="Q62" s="38">
        <v>21</v>
      </c>
      <c r="R62" s="38">
        <v>9</v>
      </c>
      <c r="S62" s="38">
        <v>416.34000000000003</v>
      </c>
      <c r="T62" s="38">
        <v>362.34000000000003</v>
      </c>
      <c r="U62" s="38">
        <v>27</v>
      </c>
      <c r="V62" s="38">
        <v>27</v>
      </c>
    </row>
    <row r="63" spans="1:22" x14ac:dyDescent="0.3">
      <c r="A63" s="36" t="s">
        <v>43</v>
      </c>
      <c r="B63" s="44" t="s">
        <v>10</v>
      </c>
      <c r="C63" s="38">
        <v>221.34</v>
      </c>
      <c r="D63" s="38">
        <v>193.34</v>
      </c>
      <c r="E63" s="38">
        <v>16</v>
      </c>
      <c r="F63" s="38">
        <v>12</v>
      </c>
      <c r="G63" s="38">
        <v>0</v>
      </c>
      <c r="H63" s="38">
        <v>0</v>
      </c>
      <c r="I63" s="38">
        <v>0</v>
      </c>
      <c r="J63" s="38">
        <v>0</v>
      </c>
      <c r="K63" s="38">
        <v>221.34</v>
      </c>
      <c r="L63" s="38">
        <v>193.34</v>
      </c>
      <c r="M63" s="38">
        <v>16</v>
      </c>
      <c r="N63" s="38">
        <v>12</v>
      </c>
      <c r="O63" s="38">
        <v>83</v>
      </c>
      <c r="P63" s="38">
        <v>73</v>
      </c>
      <c r="Q63" s="38">
        <v>7</v>
      </c>
      <c r="R63" s="38">
        <v>3</v>
      </c>
      <c r="S63" s="38">
        <v>138.34</v>
      </c>
      <c r="T63" s="38">
        <v>120.34</v>
      </c>
      <c r="U63" s="38">
        <v>9</v>
      </c>
      <c r="V63" s="38">
        <v>9</v>
      </c>
    </row>
    <row r="64" spans="1:22" x14ac:dyDescent="0.3">
      <c r="A64" s="36" t="s">
        <v>43</v>
      </c>
      <c r="B64" s="44" t="s">
        <v>11</v>
      </c>
      <c r="C64" s="38">
        <v>222</v>
      </c>
      <c r="D64" s="38">
        <v>194</v>
      </c>
      <c r="E64" s="38">
        <v>16</v>
      </c>
      <c r="F64" s="38">
        <v>12</v>
      </c>
      <c r="G64" s="38">
        <v>0</v>
      </c>
      <c r="H64" s="38">
        <v>0</v>
      </c>
      <c r="I64" s="38">
        <v>0</v>
      </c>
      <c r="J64" s="38">
        <v>0</v>
      </c>
      <c r="K64" s="38">
        <v>222</v>
      </c>
      <c r="L64" s="38">
        <v>194</v>
      </c>
      <c r="M64" s="38">
        <v>16</v>
      </c>
      <c r="N64" s="38">
        <v>12</v>
      </c>
      <c r="O64" s="38">
        <v>83</v>
      </c>
      <c r="P64" s="38">
        <v>73</v>
      </c>
      <c r="Q64" s="38">
        <v>7</v>
      </c>
      <c r="R64" s="38">
        <v>3</v>
      </c>
      <c r="S64" s="38">
        <v>139</v>
      </c>
      <c r="T64" s="38">
        <v>121</v>
      </c>
      <c r="U64" s="38">
        <v>9</v>
      </c>
      <c r="V64" s="38">
        <v>9</v>
      </c>
    </row>
    <row r="65" spans="1:22" x14ac:dyDescent="0.3">
      <c r="A65" s="36" t="s">
        <v>43</v>
      </c>
      <c r="B65" s="44" t="s">
        <v>44</v>
      </c>
      <c r="C65" s="38">
        <v>222</v>
      </c>
      <c r="D65" s="38">
        <v>194</v>
      </c>
      <c r="E65" s="38">
        <v>16</v>
      </c>
      <c r="F65" s="38">
        <v>12</v>
      </c>
      <c r="G65" s="38">
        <v>0</v>
      </c>
      <c r="H65" s="38">
        <v>0</v>
      </c>
      <c r="I65" s="38">
        <v>0</v>
      </c>
      <c r="J65" s="38">
        <v>0</v>
      </c>
      <c r="K65" s="38">
        <v>222</v>
      </c>
      <c r="L65" s="38">
        <v>194</v>
      </c>
      <c r="M65" s="38">
        <v>16</v>
      </c>
      <c r="N65" s="38">
        <v>12</v>
      </c>
      <c r="O65" s="38">
        <v>83</v>
      </c>
      <c r="P65" s="38">
        <v>73</v>
      </c>
      <c r="Q65" s="38">
        <v>7</v>
      </c>
      <c r="R65" s="38">
        <v>3</v>
      </c>
      <c r="S65" s="38">
        <v>139</v>
      </c>
      <c r="T65" s="38">
        <v>121</v>
      </c>
      <c r="U65" s="38">
        <v>9</v>
      </c>
      <c r="V65" s="38">
        <v>9</v>
      </c>
    </row>
    <row r="66" spans="1:22" s="43" customFormat="1" ht="32.4" x14ac:dyDescent="0.3">
      <c r="A66" s="40"/>
      <c r="B66" s="41" t="s">
        <v>121</v>
      </c>
      <c r="C66" s="38">
        <v>68.2</v>
      </c>
      <c r="D66" s="38">
        <v>58</v>
      </c>
      <c r="E66" s="38">
        <v>6.5</v>
      </c>
      <c r="F66" s="38">
        <v>3.7</v>
      </c>
      <c r="G66" s="38">
        <v>0</v>
      </c>
      <c r="H66" s="38">
        <v>0</v>
      </c>
      <c r="I66" s="38">
        <v>0</v>
      </c>
      <c r="J66" s="38">
        <v>0</v>
      </c>
      <c r="K66" s="38">
        <v>68.2</v>
      </c>
      <c r="L66" s="38">
        <v>58</v>
      </c>
      <c r="M66" s="38">
        <v>6.5</v>
      </c>
      <c r="N66" s="38">
        <v>3.7</v>
      </c>
      <c r="O66" s="38">
        <v>17.2</v>
      </c>
      <c r="P66" s="38">
        <v>15</v>
      </c>
      <c r="Q66" s="38">
        <v>1.5</v>
      </c>
      <c r="R66" s="38">
        <v>0.7</v>
      </c>
      <c r="S66" s="38">
        <v>51</v>
      </c>
      <c r="T66" s="38">
        <v>43</v>
      </c>
      <c r="U66" s="38">
        <v>5</v>
      </c>
      <c r="V66" s="38">
        <v>3</v>
      </c>
    </row>
    <row r="67" spans="1:22" x14ac:dyDescent="0.3">
      <c r="A67" s="36" t="s">
        <v>43</v>
      </c>
      <c r="B67" s="44" t="s">
        <v>10</v>
      </c>
      <c r="C67" s="38">
        <v>0</v>
      </c>
      <c r="D67" s="38">
        <v>0</v>
      </c>
      <c r="E67" s="38">
        <v>0</v>
      </c>
      <c r="F67" s="38">
        <v>0</v>
      </c>
      <c r="G67" s="38">
        <v>0</v>
      </c>
      <c r="H67" s="38">
        <v>0</v>
      </c>
      <c r="I67" s="38">
        <v>0</v>
      </c>
      <c r="J67" s="38">
        <v>0</v>
      </c>
      <c r="K67" s="38">
        <v>0</v>
      </c>
      <c r="L67" s="38">
        <v>0</v>
      </c>
      <c r="M67" s="38">
        <v>0</v>
      </c>
      <c r="N67" s="38">
        <v>0</v>
      </c>
      <c r="O67" s="38">
        <v>0</v>
      </c>
      <c r="P67" s="38">
        <v>0</v>
      </c>
      <c r="Q67" s="38">
        <v>0</v>
      </c>
      <c r="R67" s="38">
        <v>0</v>
      </c>
      <c r="S67" s="38">
        <v>0</v>
      </c>
      <c r="T67" s="38">
        <v>0</v>
      </c>
      <c r="U67" s="38">
        <v>0</v>
      </c>
      <c r="V67" s="38">
        <v>0</v>
      </c>
    </row>
    <row r="68" spans="1:22" x14ac:dyDescent="0.3">
      <c r="A68" s="36" t="s">
        <v>43</v>
      </c>
      <c r="B68" s="44" t="s">
        <v>11</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0</v>
      </c>
      <c r="U68" s="38">
        <v>0</v>
      </c>
      <c r="V68" s="38">
        <v>0</v>
      </c>
    </row>
    <row r="69" spans="1:22" x14ac:dyDescent="0.3">
      <c r="A69" s="36" t="s">
        <v>43</v>
      </c>
      <c r="B69" s="44" t="s">
        <v>44</v>
      </c>
      <c r="C69" s="38">
        <v>68.2</v>
      </c>
      <c r="D69" s="38">
        <v>58</v>
      </c>
      <c r="E69" s="38">
        <v>6.5</v>
      </c>
      <c r="F69" s="38">
        <v>3.7</v>
      </c>
      <c r="G69" s="38">
        <v>0</v>
      </c>
      <c r="H69" s="38">
        <v>0</v>
      </c>
      <c r="I69" s="38">
        <v>0</v>
      </c>
      <c r="J69" s="38">
        <v>0</v>
      </c>
      <c r="K69" s="38">
        <v>68.2</v>
      </c>
      <c r="L69" s="38">
        <v>58</v>
      </c>
      <c r="M69" s="38">
        <v>6.5</v>
      </c>
      <c r="N69" s="38">
        <v>3.7</v>
      </c>
      <c r="O69" s="38">
        <v>17.2</v>
      </c>
      <c r="P69" s="38">
        <v>15</v>
      </c>
      <c r="Q69" s="38">
        <v>1.5</v>
      </c>
      <c r="R69" s="38">
        <v>0.7</v>
      </c>
      <c r="S69" s="38">
        <v>51</v>
      </c>
      <c r="T69" s="38">
        <v>43</v>
      </c>
      <c r="U69" s="38">
        <v>5</v>
      </c>
      <c r="V69" s="38">
        <v>3</v>
      </c>
    </row>
    <row r="70" spans="1:22" s="43" customFormat="1" ht="32.4" x14ac:dyDescent="0.3">
      <c r="A70" s="40"/>
      <c r="B70" s="41" t="s">
        <v>122</v>
      </c>
      <c r="C70" s="42">
        <v>102.36799999999999</v>
      </c>
      <c r="D70" s="42">
        <v>84.052999999999997</v>
      </c>
      <c r="E70" s="42">
        <v>8.6999999999999993</v>
      </c>
      <c r="F70" s="42">
        <v>9.6149999999999984</v>
      </c>
      <c r="G70" s="42">
        <v>0</v>
      </c>
      <c r="H70" s="42">
        <v>0</v>
      </c>
      <c r="I70" s="42">
        <v>0</v>
      </c>
      <c r="J70" s="42">
        <v>0</v>
      </c>
      <c r="K70" s="42">
        <v>102.36799999999999</v>
      </c>
      <c r="L70" s="42">
        <v>84.052999999999997</v>
      </c>
      <c r="M70" s="42">
        <v>8.6999999999999993</v>
      </c>
      <c r="N70" s="42">
        <v>9.6149999999999984</v>
      </c>
      <c r="O70" s="42">
        <v>27.15</v>
      </c>
      <c r="P70" s="42">
        <v>21</v>
      </c>
      <c r="Q70" s="42">
        <v>2.1</v>
      </c>
      <c r="R70" s="42">
        <v>4.05</v>
      </c>
      <c r="S70" s="42">
        <v>75.217999999999989</v>
      </c>
      <c r="T70" s="42">
        <v>63.052999999999997</v>
      </c>
      <c r="U70" s="42">
        <v>6.6</v>
      </c>
      <c r="V70" s="42">
        <v>5.5649999999999995</v>
      </c>
    </row>
    <row r="71" spans="1:22" x14ac:dyDescent="0.3">
      <c r="A71" s="36" t="s">
        <v>43</v>
      </c>
      <c r="B71" s="44" t="s">
        <v>10</v>
      </c>
      <c r="C71" s="38">
        <v>9.302999999999999</v>
      </c>
      <c r="D71" s="38">
        <v>7.0529999999999999</v>
      </c>
      <c r="E71" s="38">
        <v>0.6</v>
      </c>
      <c r="F71" s="38">
        <v>1.65</v>
      </c>
      <c r="G71" s="38">
        <v>0</v>
      </c>
      <c r="H71" s="38">
        <v>0</v>
      </c>
      <c r="I71" s="38">
        <v>0</v>
      </c>
      <c r="J71" s="38">
        <v>0</v>
      </c>
      <c r="K71" s="38">
        <v>9.302999999999999</v>
      </c>
      <c r="L71" s="38">
        <v>7.0529999999999999</v>
      </c>
      <c r="M71" s="38">
        <v>0.6</v>
      </c>
      <c r="N71" s="38">
        <v>1.65</v>
      </c>
      <c r="O71" s="38">
        <v>4.4499999999999993</v>
      </c>
      <c r="P71" s="38">
        <v>3</v>
      </c>
      <c r="Q71" s="38">
        <v>0.3</v>
      </c>
      <c r="R71" s="38">
        <v>1.1499999999999999</v>
      </c>
      <c r="S71" s="38">
        <v>4.8529999999999998</v>
      </c>
      <c r="T71" s="38">
        <v>4.0529999999999999</v>
      </c>
      <c r="U71" s="38">
        <v>0.3</v>
      </c>
      <c r="V71" s="38">
        <v>0.5</v>
      </c>
    </row>
    <row r="72" spans="1:22" x14ac:dyDescent="0.3">
      <c r="A72" s="36" t="s">
        <v>43</v>
      </c>
      <c r="B72" s="44" t="s">
        <v>11</v>
      </c>
      <c r="C72" s="38">
        <v>9.25</v>
      </c>
      <c r="D72" s="38">
        <v>7</v>
      </c>
      <c r="E72" s="38">
        <v>0.6</v>
      </c>
      <c r="F72" s="38">
        <v>1.65</v>
      </c>
      <c r="G72" s="38">
        <v>0</v>
      </c>
      <c r="H72" s="38">
        <v>0</v>
      </c>
      <c r="I72" s="38">
        <v>0</v>
      </c>
      <c r="J72" s="38">
        <v>0</v>
      </c>
      <c r="K72" s="38">
        <v>9.25</v>
      </c>
      <c r="L72" s="38">
        <v>7</v>
      </c>
      <c r="M72" s="38">
        <v>0.6</v>
      </c>
      <c r="N72" s="38">
        <v>1.65</v>
      </c>
      <c r="O72" s="38">
        <v>4.4499999999999993</v>
      </c>
      <c r="P72" s="38">
        <v>3</v>
      </c>
      <c r="Q72" s="38">
        <v>0.3</v>
      </c>
      <c r="R72" s="38">
        <v>1.1499999999999999</v>
      </c>
      <c r="S72" s="38">
        <v>4.8</v>
      </c>
      <c r="T72" s="38">
        <v>4</v>
      </c>
      <c r="U72" s="38">
        <v>0.3</v>
      </c>
      <c r="V72" s="38">
        <v>0.5</v>
      </c>
    </row>
    <row r="73" spans="1:22" x14ac:dyDescent="0.3">
      <c r="A73" s="36" t="s">
        <v>43</v>
      </c>
      <c r="B73" s="44" t="s">
        <v>44</v>
      </c>
      <c r="C73" s="38">
        <v>83.814999999999998</v>
      </c>
      <c r="D73" s="38">
        <v>70</v>
      </c>
      <c r="E73" s="38">
        <v>7.5</v>
      </c>
      <c r="F73" s="38">
        <v>6.3149999999999995</v>
      </c>
      <c r="G73" s="38">
        <v>0</v>
      </c>
      <c r="H73" s="38">
        <v>0</v>
      </c>
      <c r="I73" s="38">
        <v>0</v>
      </c>
      <c r="J73" s="38">
        <v>0</v>
      </c>
      <c r="K73" s="38">
        <v>83.814999999999998</v>
      </c>
      <c r="L73" s="38">
        <v>70</v>
      </c>
      <c r="M73" s="38">
        <v>7.5</v>
      </c>
      <c r="N73" s="38">
        <v>6.3149999999999995</v>
      </c>
      <c r="O73" s="38">
        <v>18.25</v>
      </c>
      <c r="P73" s="38">
        <v>15</v>
      </c>
      <c r="Q73" s="38">
        <v>1.5</v>
      </c>
      <c r="R73" s="38">
        <v>1.75</v>
      </c>
      <c r="S73" s="38">
        <v>65.564999999999998</v>
      </c>
      <c r="T73" s="38">
        <v>55</v>
      </c>
      <c r="U73" s="38">
        <v>6</v>
      </c>
      <c r="V73" s="38">
        <v>4.5649999999999995</v>
      </c>
    </row>
    <row r="74" spans="1:22" x14ac:dyDescent="0.3">
      <c r="C74" s="48"/>
      <c r="D74" s="48"/>
      <c r="E74" s="49"/>
      <c r="F74" s="49"/>
      <c r="G74" s="50"/>
      <c r="H74" s="50"/>
      <c r="I74" s="50"/>
      <c r="J74" s="50"/>
      <c r="K74" s="51"/>
      <c r="L74" s="48"/>
      <c r="M74" s="48"/>
      <c r="N74" s="48"/>
      <c r="O74" s="49"/>
      <c r="P74" s="48"/>
      <c r="Q74" s="48"/>
      <c r="R74" s="48"/>
      <c r="S74" s="49"/>
      <c r="T74" s="48"/>
      <c r="U74" s="48"/>
      <c r="V74" s="48"/>
    </row>
    <row r="77" spans="1:22" s="26" customFormat="1" x14ac:dyDescent="0.3">
      <c r="A77" s="23"/>
      <c r="B77" s="24"/>
      <c r="C77" s="24"/>
      <c r="D77" s="20"/>
      <c r="H77" s="20"/>
      <c r="I77" s="20"/>
      <c r="J77" s="20"/>
      <c r="L77" s="20"/>
      <c r="M77" s="20"/>
      <c r="N77" s="20"/>
      <c r="P77" s="20"/>
      <c r="Q77" s="20"/>
      <c r="R77" s="20"/>
      <c r="T77" s="20"/>
      <c r="U77" s="20"/>
      <c r="V77" s="20"/>
    </row>
    <row r="78" spans="1:22" s="26" customFormat="1" x14ac:dyDescent="0.3">
      <c r="A78" s="23"/>
      <c r="B78" s="24"/>
      <c r="C78" s="24"/>
      <c r="D78" s="20"/>
      <c r="H78" s="20"/>
      <c r="I78" s="20"/>
      <c r="J78" s="20"/>
      <c r="L78" s="20"/>
      <c r="M78" s="20"/>
      <c r="N78" s="20"/>
      <c r="P78" s="20"/>
      <c r="Q78" s="20"/>
      <c r="R78" s="20"/>
      <c r="T78" s="20"/>
      <c r="U78" s="20"/>
      <c r="V78" s="20"/>
    </row>
    <row r="79" spans="1:22" s="26" customFormat="1" x14ac:dyDescent="0.3">
      <c r="A79" s="23"/>
      <c r="B79" s="24"/>
      <c r="C79" s="24"/>
      <c r="D79" s="20"/>
      <c r="H79" s="20"/>
      <c r="I79" s="20"/>
      <c r="J79" s="20"/>
      <c r="L79" s="20"/>
      <c r="M79" s="20"/>
      <c r="N79" s="20"/>
      <c r="P79" s="20"/>
      <c r="Q79" s="20"/>
      <c r="R79" s="20"/>
      <c r="T79" s="20"/>
      <c r="U79" s="20"/>
      <c r="V79" s="20"/>
    </row>
    <row r="80" spans="1:22" s="26" customFormat="1" x14ac:dyDescent="0.3">
      <c r="A80" s="23"/>
      <c r="B80" s="24"/>
      <c r="C80" s="24"/>
      <c r="D80" s="20"/>
      <c r="H80" s="20"/>
      <c r="I80" s="20"/>
      <c r="J80" s="20"/>
      <c r="L80" s="20"/>
      <c r="M80" s="20"/>
      <c r="N80" s="20"/>
      <c r="P80" s="20"/>
      <c r="Q80" s="20"/>
      <c r="R80" s="20"/>
      <c r="T80" s="20"/>
      <c r="U80" s="20"/>
      <c r="V80" s="20"/>
    </row>
    <row r="81" spans="1:22" s="26" customFormat="1" x14ac:dyDescent="0.3">
      <c r="A81" s="23"/>
      <c r="B81" s="24"/>
      <c r="C81" s="24"/>
      <c r="D81" s="20"/>
      <c r="H81" s="20"/>
      <c r="I81" s="20"/>
      <c r="J81" s="20"/>
      <c r="L81" s="20"/>
      <c r="M81" s="20"/>
      <c r="N81" s="20"/>
      <c r="P81" s="20"/>
      <c r="Q81" s="20"/>
      <c r="R81" s="20"/>
      <c r="T81" s="20"/>
      <c r="U81" s="20"/>
      <c r="V81" s="20"/>
    </row>
  </sheetData>
  <autoFilter ref="A8:J73"/>
  <mergeCells count="11">
    <mergeCell ref="K5:N6"/>
    <mergeCell ref="O5:V5"/>
    <mergeCell ref="O6:R6"/>
    <mergeCell ref="S6:V6"/>
    <mergeCell ref="A1:J1"/>
    <mergeCell ref="A2:J2"/>
    <mergeCell ref="A3:J3"/>
    <mergeCell ref="A5:A7"/>
    <mergeCell ref="B5:B7"/>
    <mergeCell ref="C5:F6"/>
    <mergeCell ref="G5:J6"/>
  </mergeCells>
  <pageMargins left="0.17" right="0.17" top="0.21" bottom="0.31496062992126" header="0.196850393700787" footer="0.196850393700787"/>
  <pageSetup paperSize="8"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CTMT</vt:lpstr>
      <vt:lpstr>PL01</vt:lpstr>
      <vt:lpstr>PL02</vt:lpstr>
      <vt:lpstr>NTM</vt:lpstr>
      <vt:lpstr>PL03</vt:lpstr>
      <vt:lpstr>MN (4)</vt:lpstr>
      <vt:lpstr>Sheet1</vt:lpstr>
      <vt:lpstr>'MN (4)'!Print_Area</vt:lpstr>
      <vt:lpstr>NTM!Print_Area</vt:lpstr>
      <vt:lpstr>'PL01'!Print_Area</vt:lpstr>
      <vt:lpstr>'PL02'!Print_Area</vt:lpstr>
      <vt:lpstr>'PL03'!Print_Area</vt:lpstr>
      <vt:lpstr>'MN (4)'!Print_Titles</vt:lpstr>
      <vt:lpstr>NTM!Print_Titles</vt:lpstr>
      <vt:lpstr>'PL01'!Print_Titles</vt:lpstr>
      <vt:lpstr>'PL02'!Print_Titles</vt:lpstr>
      <vt:lpstr>'PL03'!Print_Titles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VNN.R9</dc:creator>
  <cp:lastModifiedBy>DELL</cp:lastModifiedBy>
  <cp:lastPrinted>2025-10-01T10:18:05Z</cp:lastPrinted>
  <dcterms:created xsi:type="dcterms:W3CDTF">2025-08-19T09:29:09Z</dcterms:created>
  <dcterms:modified xsi:type="dcterms:W3CDTF">2025-10-02T09:49:46Z</dcterms:modified>
</cp:coreProperties>
</file>