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AppData\Roaming\VNPT Plugin\Files\FileTemp\"/>
    </mc:Choice>
  </mc:AlternateContent>
  <bookViews>
    <workbookView xWindow="-120" yWindow="-120" windowWidth="20736" windowHeight="11040" firstSheet="2" activeTab="13"/>
  </bookViews>
  <sheets>
    <sheet name="TH" sheetId="1" state="hidden" r:id="rId1"/>
    <sheet name="01.  TANG THU" sheetId="27" state="hidden" r:id="rId2"/>
    <sheet name="48.kn" sheetId="2" r:id="rId3"/>
    <sheet name="50" sheetId="4" r:id="rId4"/>
    <sheet name="51" sheetId="5" r:id="rId5"/>
    <sheet name="52" sheetId="6" r:id="rId6"/>
    <sheet name="54, huong" sheetId="38" r:id="rId7"/>
    <sheet name="53" sheetId="29" r:id="rId8"/>
    <sheet name="56" sheetId="22" state="hidden" r:id="rId9"/>
    <sheet name=" 54.DT HIEN 55" sheetId="34" r:id="rId10"/>
    <sheet name="56 " sheetId="31" r:id="rId11"/>
    <sheet name="57 " sheetId="32" state="hidden" r:id="rId12"/>
    <sheet name="58, DT HIEN" sheetId="35" r:id="rId13"/>
    <sheet name="61, ctmtqg huong" sheetId="37" r:id="rId14"/>
    <sheet name="61" sheetId="15" state="hidden" r:id="rId15"/>
    <sheet name="61, DT HIEN" sheetId="36" state="hidden" r:id="rId16"/>
    <sheet name="63 " sheetId="28" state="hidden" r:id="rId17"/>
    <sheet name="64" sheetId="18" state="hidden" r:id="rId18"/>
    <sheet name="GIAI THICH CAC BIEU MAU" sheetId="33" state="hidden" r:id="rId19"/>
  </sheets>
  <externalReferences>
    <externalReference r:id="rId20"/>
    <externalReference r:id="rId21"/>
    <externalReference r:id="rId22"/>
    <externalReference r:id="rId23"/>
    <externalReference r:id="rId24"/>
  </externalReferences>
  <definedNames>
    <definedName name="_xlnm._FilterDatabase" localSheetId="13" hidden="1">'61, ctmtqg huong'!$A$7:$V$160</definedName>
    <definedName name="_xlnm.Print_Area" localSheetId="9">' 54.DT HIEN 55'!$A$1:$L$43</definedName>
    <definedName name="_xlnm.Print_Area" localSheetId="2">'48.kn'!$A$1:$F$44</definedName>
    <definedName name="_xlnm.Print_Area" localSheetId="3">'50'!$A$1:$H$76</definedName>
    <definedName name="_xlnm.Print_Area" localSheetId="4">'51'!$A$1:$E$113</definedName>
    <definedName name="_xlnm.Print_Area" localSheetId="5">'52'!$A$1:$F$47</definedName>
    <definedName name="_xlnm.Print_Area" localSheetId="14">'61'!$A$1:$R$28</definedName>
    <definedName name="_xlnm.Print_Area" localSheetId="0">TH!$A$1:$C$22</definedName>
    <definedName name="_xlnm.Print_Titles" localSheetId="9">' 54.DT HIEN 55'!$6:$9</definedName>
    <definedName name="_xlnm.Print_Titles" localSheetId="2">'48.kn'!$6:$8</definedName>
    <definedName name="_xlnm.Print_Titles" localSheetId="3">'50'!$6:$7</definedName>
    <definedName name="_xlnm.Print_Titles" localSheetId="4">'51'!$6:$6</definedName>
    <definedName name="_xlnm.Print_Titles" localSheetId="5">'52'!$6:$8</definedName>
    <definedName name="_xlnm.Print_Titles" localSheetId="7">'53'!$5:$7</definedName>
    <definedName name="_xlnm.Print_Titles" localSheetId="6">'54, huong'!$7:$10</definedName>
    <definedName name="_xlnm.Print_Titles" localSheetId="14">'61'!$7:$12</definedName>
    <definedName name="_xlnm.Print_Titles" localSheetId="13">'61, ctmtqg huong'!$7:$10</definedName>
    <definedName name="_xlnm.Print_Titles" localSheetId="15">'61, DT HIEN'!$6:$10</definedName>
    <definedName name="_xlnm.Print_Titles">#N/A</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3" i="2" l="1"/>
  <c r="H45" i="29" l="1"/>
  <c r="K13" i="32" l="1"/>
  <c r="K14" i="32"/>
  <c r="K15" i="32"/>
  <c r="K16" i="32"/>
  <c r="K17" i="32"/>
  <c r="K18" i="32"/>
  <c r="K19" i="32"/>
  <c r="K20" i="32"/>
  <c r="K21" i="32"/>
  <c r="K22" i="32"/>
  <c r="K23" i="32"/>
  <c r="K24" i="32"/>
  <c r="K25" i="32"/>
  <c r="K26" i="32"/>
  <c r="K27" i="32"/>
  <c r="K12" i="32"/>
  <c r="J11" i="32"/>
  <c r="J10" i="32" s="1"/>
  <c r="J9" i="32" s="1"/>
  <c r="H10" i="32"/>
  <c r="H9" i="32" s="1"/>
  <c r="C10" i="32"/>
  <c r="C9" i="32" s="1"/>
  <c r="D11" i="32"/>
  <c r="D10" i="32" s="1"/>
  <c r="D9" i="32" s="1"/>
  <c r="E11" i="32"/>
  <c r="E10" i="32" s="1"/>
  <c r="E9" i="32" s="1"/>
  <c r="F11" i="32"/>
  <c r="F10" i="32" s="1"/>
  <c r="F9" i="32" s="1"/>
  <c r="G11" i="32"/>
  <c r="G10" i="32" s="1"/>
  <c r="G9" i="32" s="1"/>
  <c r="H11" i="32"/>
  <c r="I11" i="32"/>
  <c r="I10" i="32" s="1"/>
  <c r="I9" i="32" s="1"/>
  <c r="M10" i="32" s="1"/>
  <c r="C11" i="32"/>
  <c r="K11" i="32" l="1"/>
  <c r="K10" i="32" s="1"/>
  <c r="K9" i="32" s="1"/>
  <c r="J38" i="32"/>
  <c r="J39" i="32" s="1"/>
  <c r="C29" i="32" l="1"/>
  <c r="F5" i="2"/>
  <c r="J5" i="32" s="1"/>
  <c r="V4" i="31"/>
  <c r="T5" i="38"/>
  <c r="K4" i="29"/>
  <c r="F5" i="6"/>
  <c r="E5" i="5"/>
  <c r="Q55" i="38"/>
  <c r="D11" i="38" l="1"/>
  <c r="E11" i="38"/>
  <c r="F11" i="38"/>
  <c r="G11" i="38"/>
  <c r="H11" i="38"/>
  <c r="I11" i="38"/>
  <c r="J11" i="38"/>
  <c r="K11" i="38"/>
  <c r="L11" i="38"/>
  <c r="M11" i="38"/>
  <c r="N11" i="38"/>
  <c r="O11" i="38"/>
  <c r="P11" i="38"/>
  <c r="C11" i="38"/>
  <c r="W50" i="38" l="1"/>
  <c r="W51" i="38"/>
  <c r="W49" i="38"/>
  <c r="W43" i="38"/>
  <c r="W44" i="38"/>
  <c r="W45" i="38"/>
  <c r="W46" i="38"/>
  <c r="W47" i="38"/>
  <c r="W41" i="38"/>
  <c r="W42" i="38"/>
  <c r="W40" i="38"/>
  <c r="W31" i="38"/>
  <c r="W32" i="38"/>
  <c r="W33" i="38"/>
  <c r="W34" i="38"/>
  <c r="W35" i="38"/>
  <c r="W36" i="38"/>
  <c r="W37" i="38"/>
  <c r="W38" i="38"/>
  <c r="W30" i="38"/>
  <c r="W28" i="38"/>
  <c r="W27" i="38"/>
  <c r="W12" i="38"/>
  <c r="W11" i="38"/>
  <c r="V25" i="38"/>
  <c r="V26" i="38"/>
  <c r="V27" i="38"/>
  <c r="V28" i="38"/>
  <c r="V12" i="38"/>
  <c r="V13" i="38"/>
  <c r="V14" i="38"/>
  <c r="V15" i="38"/>
  <c r="V16" i="38"/>
  <c r="V17" i="38"/>
  <c r="V18" i="38"/>
  <c r="V19" i="38"/>
  <c r="V20" i="38"/>
  <c r="V21" i="38"/>
  <c r="V22" i="38"/>
  <c r="V23" i="38"/>
  <c r="V24" i="38"/>
  <c r="V11" i="38"/>
  <c r="U48" i="38"/>
  <c r="U39" i="38"/>
  <c r="U29" i="38"/>
  <c r="U12" i="38"/>
  <c r="U11" i="38"/>
  <c r="T12" i="38"/>
  <c r="T13" i="38"/>
  <c r="T14" i="38"/>
  <c r="T15" i="38"/>
  <c r="T16" i="38"/>
  <c r="T17" i="38"/>
  <c r="T18" i="38"/>
  <c r="T19" i="38"/>
  <c r="T20" i="38"/>
  <c r="T21" i="38"/>
  <c r="T22" i="38"/>
  <c r="T23" i="38"/>
  <c r="T24" i="38"/>
  <c r="T25" i="38"/>
  <c r="T26" i="38"/>
  <c r="T27" i="38"/>
  <c r="T28" i="38"/>
  <c r="T29" i="38"/>
  <c r="T30" i="38"/>
  <c r="T31" i="38"/>
  <c r="T32" i="38"/>
  <c r="T33" i="38"/>
  <c r="T34" i="38"/>
  <c r="T35" i="38"/>
  <c r="T36" i="38"/>
  <c r="T37" i="38"/>
  <c r="T38" i="38"/>
  <c r="T39" i="38"/>
  <c r="T40" i="38"/>
  <c r="T41" i="38"/>
  <c r="T42" i="38"/>
  <c r="T43" i="38"/>
  <c r="T44" i="38"/>
  <c r="T45" i="38"/>
  <c r="T46" i="38"/>
  <c r="T47" i="38"/>
  <c r="T48" i="38"/>
  <c r="T49" i="38"/>
  <c r="T50" i="38"/>
  <c r="T51" i="38"/>
  <c r="T11" i="38"/>
  <c r="X9" i="31"/>
  <c r="X10" i="31"/>
  <c r="X11" i="31"/>
  <c r="X12" i="31"/>
  <c r="X13" i="31"/>
  <c r="X14" i="31"/>
  <c r="X15" i="31"/>
  <c r="X16" i="31"/>
  <c r="X17" i="31"/>
  <c r="X18" i="31"/>
  <c r="X19" i="31"/>
  <c r="X20" i="31"/>
  <c r="X21" i="31"/>
  <c r="X22" i="31"/>
  <c r="X23" i="31"/>
  <c r="X24" i="31"/>
  <c r="X25" i="31"/>
  <c r="X26" i="31"/>
  <c r="X8" i="31"/>
  <c r="L43" i="6" l="1"/>
  <c r="C29" i="2"/>
  <c r="E16" i="2"/>
  <c r="E17" i="2"/>
  <c r="F30" i="29"/>
  <c r="D30" i="5" s="1"/>
  <c r="D44" i="29"/>
  <c r="E44" i="29"/>
  <c r="C46" i="29"/>
  <c r="C47" i="29"/>
  <c r="G46" i="29"/>
  <c r="F46" i="29" s="1"/>
  <c r="D53" i="5" s="1"/>
  <c r="F45" i="29"/>
  <c r="D52" i="5" s="1"/>
  <c r="C54" i="5" l="1"/>
  <c r="C53" i="5"/>
  <c r="E55" i="33" l="1"/>
  <c r="D55" i="33"/>
  <c r="E41" i="33"/>
  <c r="D41" i="33"/>
  <c r="N77" i="37" l="1"/>
  <c r="N11" i="37" s="1"/>
  <c r="O77" i="37"/>
  <c r="H47" i="29" s="1"/>
  <c r="H44" i="29" s="1"/>
  <c r="P77" i="37"/>
  <c r="P11" i="37" s="1"/>
  <c r="Q77" i="37"/>
  <c r="Q11" i="37" s="1"/>
  <c r="R77" i="37"/>
  <c r="R11" i="37" s="1"/>
  <c r="T149" i="37"/>
  <c r="U150" i="37"/>
  <c r="U149" i="37" s="1"/>
  <c r="O11" i="37" l="1"/>
  <c r="F47" i="29"/>
  <c r="G44" i="29"/>
  <c r="D54" i="5" l="1"/>
  <c r="D43" i="5" s="1"/>
  <c r="F44" i="29"/>
  <c r="T159" i="37"/>
  <c r="T158" i="37" s="1"/>
  <c r="T77" i="37" s="1"/>
  <c r="T11" i="37" s="1"/>
  <c r="S160" i="37"/>
  <c r="U160" i="37" s="1"/>
  <c r="U159" i="37" s="1"/>
  <c r="U158" i="37" s="1"/>
  <c r="U77" i="37" s="1"/>
  <c r="U11" i="37" s="1"/>
  <c r="F159" i="37"/>
  <c r="F158" i="37" s="1"/>
  <c r="D159" i="37"/>
  <c r="D158" i="37" s="1"/>
  <c r="E159" i="37"/>
  <c r="E158" i="37" s="1"/>
  <c r="G159" i="37"/>
  <c r="G158" i="37" s="1"/>
  <c r="H159" i="37"/>
  <c r="H158" i="37" s="1"/>
  <c r="I159" i="37"/>
  <c r="I158" i="37" s="1"/>
  <c r="J159" i="37"/>
  <c r="J158" i="37" s="1"/>
  <c r="K159" i="37"/>
  <c r="K158" i="37" s="1"/>
  <c r="L159" i="37"/>
  <c r="L158" i="37" s="1"/>
  <c r="C160" i="37"/>
  <c r="C159" i="37" s="1"/>
  <c r="C158" i="37" s="1"/>
  <c r="F150" i="37"/>
  <c r="F149" i="37" s="1"/>
  <c r="M149" i="37"/>
  <c r="M77" i="37" s="1"/>
  <c r="M11" i="37" s="1"/>
  <c r="D150" i="37"/>
  <c r="D149" i="37" s="1"/>
  <c r="E150" i="37"/>
  <c r="E149" i="37" s="1"/>
  <c r="G150" i="37"/>
  <c r="G149" i="37" s="1"/>
  <c r="H150" i="37"/>
  <c r="H149" i="37" s="1"/>
  <c r="I150" i="37"/>
  <c r="I149" i="37" s="1"/>
  <c r="K150" i="37"/>
  <c r="K149" i="37" s="1"/>
  <c r="L150" i="37"/>
  <c r="L149" i="37" s="1"/>
  <c r="J149" i="37"/>
  <c r="C151" i="37"/>
  <c r="C150" i="37" s="1"/>
  <c r="C149" i="37" s="1"/>
  <c r="C77" i="37" l="1"/>
  <c r="C11" i="37" s="1"/>
  <c r="L77" i="37"/>
  <c r="L11" i="37" s="1"/>
  <c r="K77" i="37"/>
  <c r="K11" i="37" s="1"/>
  <c r="J77" i="37"/>
  <c r="J11" i="37" s="1"/>
  <c r="I77" i="37"/>
  <c r="I11" i="37" s="1"/>
  <c r="H77" i="37"/>
  <c r="H11" i="37" s="1"/>
  <c r="G77" i="37"/>
  <c r="G11" i="37" s="1"/>
  <c r="S159" i="37"/>
  <c r="S158" i="37" s="1"/>
  <c r="E77" i="37"/>
  <c r="E11" i="37" s="1"/>
  <c r="D77" i="37"/>
  <c r="D11" i="37" s="1"/>
  <c r="F77" i="37"/>
  <c r="F11" i="37" s="1"/>
  <c r="D59" i="33" s="1"/>
  <c r="D31" i="2"/>
  <c r="D38" i="5"/>
  <c r="D37" i="5" s="1"/>
  <c r="S151" i="37"/>
  <c r="S150" i="37" s="1"/>
  <c r="S149" i="37" s="1"/>
  <c r="S77" i="37" l="1"/>
  <c r="S11" i="37" s="1"/>
  <c r="D60" i="33" s="1"/>
  <c r="D61" i="33" s="1"/>
  <c r="C57" i="33"/>
  <c r="C54" i="33"/>
  <c r="C52" i="33"/>
  <c r="C51" i="33"/>
  <c r="C53" i="33" l="1"/>
  <c r="P39" i="36"/>
  <c r="O39" i="36"/>
  <c r="P38" i="36"/>
  <c r="O38" i="36"/>
  <c r="P37" i="36"/>
  <c r="O37" i="36"/>
  <c r="P36" i="36"/>
  <c r="O36" i="36"/>
  <c r="P35" i="36"/>
  <c r="O35" i="36"/>
  <c r="N34" i="36"/>
  <c r="N12" i="36" s="1"/>
  <c r="N11" i="36" s="1"/>
  <c r="M34" i="36"/>
  <c r="M12" i="36" s="1"/>
  <c r="M11" i="36" s="1"/>
  <c r="L34" i="36"/>
  <c r="L12" i="36" s="1"/>
  <c r="L11" i="36" s="1"/>
  <c r="K34" i="36"/>
  <c r="K12" i="36" s="1"/>
  <c r="K11" i="36" s="1"/>
  <c r="J34" i="36"/>
  <c r="J12" i="36" s="1"/>
  <c r="J11" i="36" s="1"/>
  <c r="I34" i="36"/>
  <c r="H34" i="36"/>
  <c r="G34" i="36"/>
  <c r="F34" i="36"/>
  <c r="E34" i="36"/>
  <c r="D34" i="36"/>
  <c r="C34" i="36"/>
  <c r="P34" i="36" s="1"/>
  <c r="P33" i="36"/>
  <c r="O33" i="36"/>
  <c r="O32" i="36"/>
  <c r="P31" i="36"/>
  <c r="O31" i="36"/>
  <c r="P30" i="36"/>
  <c r="O30" i="36"/>
  <c r="P29" i="36"/>
  <c r="O29" i="36"/>
  <c r="P28" i="36"/>
  <c r="O28" i="36"/>
  <c r="P27" i="36"/>
  <c r="O27" i="36"/>
  <c r="P26" i="36"/>
  <c r="O26" i="36"/>
  <c r="P25" i="36"/>
  <c r="O25" i="36"/>
  <c r="P24" i="36"/>
  <c r="O24" i="36"/>
  <c r="P23" i="36"/>
  <c r="O23" i="36"/>
  <c r="P22" i="36"/>
  <c r="O22" i="36"/>
  <c r="P21" i="36"/>
  <c r="O21" i="36"/>
  <c r="P20" i="36"/>
  <c r="O20" i="36"/>
  <c r="P17" i="36"/>
  <c r="O17" i="36"/>
  <c r="P16" i="36"/>
  <c r="O16" i="36"/>
  <c r="P15" i="36"/>
  <c r="O15" i="36"/>
  <c r="N13" i="36"/>
  <c r="M13" i="36"/>
  <c r="L13" i="36"/>
  <c r="K13" i="36"/>
  <c r="J13" i="36"/>
  <c r="I13" i="36"/>
  <c r="H13" i="36"/>
  <c r="H12" i="36" s="1"/>
  <c r="H11" i="36" s="1"/>
  <c r="G13" i="36"/>
  <c r="G12" i="36" s="1"/>
  <c r="G11" i="36" s="1"/>
  <c r="F13" i="36"/>
  <c r="E13" i="36"/>
  <c r="E12" i="36" s="1"/>
  <c r="E11" i="36" s="1"/>
  <c r="D13" i="36"/>
  <c r="D12" i="36" s="1"/>
  <c r="D11" i="36" s="1"/>
  <c r="C13" i="36"/>
  <c r="A3" i="36"/>
  <c r="X44" i="35"/>
  <c r="X43" i="35"/>
  <c r="X42" i="35"/>
  <c r="X41" i="35"/>
  <c r="X40" i="35"/>
  <c r="U39" i="35"/>
  <c r="T39" i="35"/>
  <c r="N39" i="35"/>
  <c r="M39" i="35"/>
  <c r="K39" i="35"/>
  <c r="J39" i="35"/>
  <c r="D39" i="35"/>
  <c r="C39" i="35"/>
  <c r="X38" i="35"/>
  <c r="X37" i="35"/>
  <c r="X36" i="35"/>
  <c r="X35" i="35"/>
  <c r="X34" i="35"/>
  <c r="X33" i="35"/>
  <c r="X32" i="35"/>
  <c r="X31" i="35"/>
  <c r="X30" i="35"/>
  <c r="X29" i="35"/>
  <c r="X28" i="35"/>
  <c r="X27" i="35"/>
  <c r="X26" i="35"/>
  <c r="X25" i="35"/>
  <c r="X24" i="35"/>
  <c r="X23" i="35"/>
  <c r="X22" i="35"/>
  <c r="X21" i="35"/>
  <c r="X20" i="35"/>
  <c r="X19" i="35"/>
  <c r="U18" i="35"/>
  <c r="T18" i="35"/>
  <c r="N18" i="35"/>
  <c r="M18" i="35"/>
  <c r="K18" i="35"/>
  <c r="J18" i="35"/>
  <c r="J17" i="35" s="1"/>
  <c r="D18" i="35"/>
  <c r="C18" i="35"/>
  <c r="X18" i="35" s="1"/>
  <c r="L17" i="35"/>
  <c r="I17" i="35"/>
  <c r="H17" i="35"/>
  <c r="G17" i="35"/>
  <c r="F17" i="35"/>
  <c r="E17" i="35"/>
  <c r="W16" i="35"/>
  <c r="W13" i="35" s="1"/>
  <c r="N14" i="35"/>
  <c r="M14" i="35"/>
  <c r="L14" i="35"/>
  <c r="K14" i="35"/>
  <c r="J14" i="35"/>
  <c r="I14" i="35"/>
  <c r="H14" i="35"/>
  <c r="G14" i="35"/>
  <c r="F14" i="35"/>
  <c r="E14" i="35"/>
  <c r="D14" i="35"/>
  <c r="C14" i="35"/>
  <c r="V13" i="35"/>
  <c r="S13" i="35"/>
  <c r="R13" i="35"/>
  <c r="Q13" i="35"/>
  <c r="P13" i="35"/>
  <c r="O13" i="35"/>
  <c r="L43" i="34"/>
  <c r="J43" i="34"/>
  <c r="I43" i="34"/>
  <c r="L42" i="34"/>
  <c r="J42" i="34"/>
  <c r="I42" i="34"/>
  <c r="L41" i="34"/>
  <c r="J41" i="34"/>
  <c r="I41" i="34"/>
  <c r="L40" i="34"/>
  <c r="J40" i="34"/>
  <c r="I40" i="34"/>
  <c r="L39" i="34"/>
  <c r="J39" i="34"/>
  <c r="I39" i="34"/>
  <c r="G38" i="34"/>
  <c r="E38" i="34"/>
  <c r="D38" i="34"/>
  <c r="C38" i="34"/>
  <c r="I38" i="34" s="1"/>
  <c r="L37" i="34"/>
  <c r="J37" i="34"/>
  <c r="I37" i="34"/>
  <c r="L35" i="34"/>
  <c r="J35" i="34"/>
  <c r="I35" i="34"/>
  <c r="L34" i="34"/>
  <c r="J34" i="34"/>
  <c r="I34" i="34"/>
  <c r="L33" i="34"/>
  <c r="J33" i="34"/>
  <c r="I33" i="34"/>
  <c r="L32" i="34"/>
  <c r="J32" i="34"/>
  <c r="I32" i="34"/>
  <c r="L31" i="34"/>
  <c r="J31" i="34"/>
  <c r="I31" i="34"/>
  <c r="L30" i="34"/>
  <c r="J30" i="34"/>
  <c r="I30" i="34"/>
  <c r="L29" i="34"/>
  <c r="J29" i="34"/>
  <c r="I29" i="34"/>
  <c r="L28" i="34"/>
  <c r="J28" i="34"/>
  <c r="I28" i="34"/>
  <c r="L27" i="34"/>
  <c r="J27" i="34"/>
  <c r="I27" i="34"/>
  <c r="L26" i="34"/>
  <c r="J26" i="34"/>
  <c r="I26" i="34"/>
  <c r="L25" i="34"/>
  <c r="J25" i="34"/>
  <c r="I25" i="34"/>
  <c r="L24" i="34"/>
  <c r="J24" i="34"/>
  <c r="I24" i="34"/>
  <c r="L21" i="34"/>
  <c r="J21" i="34"/>
  <c r="I21" i="34"/>
  <c r="L20" i="34"/>
  <c r="J20" i="34"/>
  <c r="I20" i="34"/>
  <c r="L19" i="34"/>
  <c r="J19" i="34"/>
  <c r="I19" i="34"/>
  <c r="G17" i="34"/>
  <c r="G16" i="34" s="1"/>
  <c r="E17" i="34"/>
  <c r="D17" i="34"/>
  <c r="C17" i="34"/>
  <c r="K17" i="34" s="1"/>
  <c r="L15" i="34"/>
  <c r="J15" i="34"/>
  <c r="I15" i="34"/>
  <c r="H15" i="34"/>
  <c r="F15" i="34"/>
  <c r="K15" i="34" s="1"/>
  <c r="K12" i="34" s="1"/>
  <c r="K11" i="34" s="1"/>
  <c r="K10" i="34" s="1"/>
  <c r="L14" i="34"/>
  <c r="G13" i="34"/>
  <c r="E13" i="34"/>
  <c r="D13" i="34"/>
  <c r="C13" i="34"/>
  <c r="H12" i="34"/>
  <c r="H11" i="34" s="1"/>
  <c r="H10" i="34" s="1"/>
  <c r="F12" i="34"/>
  <c r="F11" i="34" s="1"/>
  <c r="F10" i="34" s="1"/>
  <c r="H13" i="35" l="1"/>
  <c r="E13" i="35"/>
  <c r="K17" i="35"/>
  <c r="K13" i="35" s="1"/>
  <c r="F13" i="35"/>
  <c r="F12" i="36"/>
  <c r="F11" i="36" s="1"/>
  <c r="I12" i="36"/>
  <c r="I11" i="36" s="1"/>
  <c r="M17" i="35"/>
  <c r="M13" i="35" s="1"/>
  <c r="J17" i="34"/>
  <c r="L17" i="34"/>
  <c r="J13" i="34"/>
  <c r="D16" i="34"/>
  <c r="D12" i="34" s="1"/>
  <c r="D11" i="34" s="1"/>
  <c r="E16" i="34"/>
  <c r="E12" i="34" s="1"/>
  <c r="E11" i="34" s="1"/>
  <c r="I13" i="34"/>
  <c r="I17" i="34"/>
  <c r="G12" i="34"/>
  <c r="G11" i="34" s="1"/>
  <c r="G10" i="34" s="1"/>
  <c r="P11" i="36"/>
  <c r="I13" i="35"/>
  <c r="C16" i="34"/>
  <c r="J16" i="34"/>
  <c r="L38" i="34"/>
  <c r="N17" i="35"/>
  <c r="N13" i="35" s="1"/>
  <c r="X39" i="35"/>
  <c r="L13" i="35"/>
  <c r="C12" i="36"/>
  <c r="O12" i="36" s="1"/>
  <c r="J13" i="35"/>
  <c r="T17" i="35"/>
  <c r="T13" i="35" s="1"/>
  <c r="D17" i="35"/>
  <c r="D13" i="35" s="1"/>
  <c r="J38" i="34"/>
  <c r="G13" i="35"/>
  <c r="U17" i="35"/>
  <c r="U13" i="35" s="1"/>
  <c r="P12" i="36"/>
  <c r="O34" i="36"/>
  <c r="O13" i="36"/>
  <c r="P13" i="36"/>
  <c r="C17" i="35"/>
  <c r="L13" i="34"/>
  <c r="I15" i="2"/>
  <c r="H18" i="29"/>
  <c r="H23" i="29"/>
  <c r="H22" i="29"/>
  <c r="H15" i="29"/>
  <c r="F15" i="29"/>
  <c r="D35" i="2"/>
  <c r="E35" i="2" s="1"/>
  <c r="D36" i="2"/>
  <c r="E36" i="2" s="1"/>
  <c r="D26" i="2"/>
  <c r="F30" i="5"/>
  <c r="D23" i="2"/>
  <c r="C26" i="2"/>
  <c r="C23" i="2"/>
  <c r="C11" i="36" l="1"/>
  <c r="O11" i="36" s="1"/>
  <c r="L16" i="34"/>
  <c r="X17" i="35"/>
  <c r="X13" i="35" s="1"/>
  <c r="K16" i="34"/>
  <c r="I16" i="34"/>
  <c r="I12" i="34" s="1"/>
  <c r="I11" i="34" s="1"/>
  <c r="I10" i="34" s="1"/>
  <c r="C12" i="34"/>
  <c r="C13" i="35"/>
  <c r="D10" i="34"/>
  <c r="E10" i="34"/>
  <c r="F124" i="4"/>
  <c r="D18" i="2" s="1"/>
  <c r="E18" i="2" s="1"/>
  <c r="C11" i="34" l="1"/>
  <c r="J12" i="34"/>
  <c r="L12" i="34"/>
  <c r="A4" i="37"/>
  <c r="C10" i="34" l="1"/>
  <c r="J11" i="34"/>
  <c r="L11" i="34"/>
  <c r="D11" i="5"/>
  <c r="D10" i="5" s="1"/>
  <c r="C11" i="5"/>
  <c r="C10" i="5" s="1"/>
  <c r="L10" i="34" l="1"/>
  <c r="J10" i="34"/>
  <c r="H41" i="4"/>
  <c r="G41" i="4"/>
  <c r="H43" i="4"/>
  <c r="H46" i="4"/>
  <c r="H48" i="4"/>
  <c r="H55" i="4"/>
  <c r="G43" i="4"/>
  <c r="G46" i="4"/>
  <c r="G48" i="4"/>
  <c r="G49" i="4"/>
  <c r="G55" i="4"/>
  <c r="G119" i="4"/>
  <c r="G121" i="4"/>
  <c r="L64" i="4"/>
  <c r="F74" i="4" l="1"/>
  <c r="F19" i="4"/>
  <c r="E53" i="4"/>
  <c r="F53" i="4"/>
  <c r="E40" i="4"/>
  <c r="F40" i="4"/>
  <c r="F29" i="4"/>
  <c r="E29" i="4"/>
  <c r="F11" i="4"/>
  <c r="F125" i="4"/>
  <c r="F121" i="4"/>
  <c r="D15" i="2" s="1"/>
  <c r="F119" i="4"/>
  <c r="D14" i="2" s="1"/>
  <c r="F120" i="4" l="1"/>
  <c r="F10" i="4"/>
  <c r="F118" i="4"/>
  <c r="E74" i="4"/>
  <c r="F117" i="4" l="1"/>
  <c r="F9" i="4"/>
  <c r="D121" i="4"/>
  <c r="H121" i="4" s="1"/>
  <c r="D119" i="4"/>
  <c r="D120" i="4" l="1"/>
  <c r="H120" i="4" s="1"/>
  <c r="D118" i="4"/>
  <c r="H119" i="4"/>
  <c r="D40" i="4"/>
  <c r="H40" i="4" s="1"/>
  <c r="D117" i="4" l="1"/>
  <c r="H117" i="4" s="1"/>
  <c r="H118" i="4"/>
  <c r="D53" i="4"/>
  <c r="H53" i="4" s="1"/>
  <c r="C120" i="4" l="1"/>
  <c r="C118" i="4"/>
  <c r="C117" i="4" s="1"/>
  <c r="C53" i="4"/>
  <c r="G53" i="4" s="1"/>
  <c r="C40" i="4"/>
  <c r="G40" i="4" s="1"/>
  <c r="C11" i="4"/>
  <c r="A113" i="4"/>
  <c r="C10" i="4" l="1"/>
  <c r="C9" i="4" s="1"/>
  <c r="A1" i="15"/>
  <c r="A1" i="32"/>
  <c r="G32" i="32" l="1"/>
  <c r="G44" i="6" l="1"/>
  <c r="H38" i="6"/>
  <c r="G42" i="6"/>
  <c r="J40" i="6"/>
  <c r="J39" i="6"/>
  <c r="F53" i="29" l="1"/>
  <c r="H53" i="29" s="1"/>
  <c r="F52" i="29"/>
  <c r="H52" i="29" s="1"/>
  <c r="F50" i="29" l="1"/>
  <c r="H50" i="29" s="1"/>
  <c r="F51" i="29"/>
  <c r="H51" i="29" s="1"/>
  <c r="F41" i="29"/>
  <c r="F36" i="29"/>
  <c r="C36" i="29"/>
  <c r="E36" i="29" s="1"/>
  <c r="C32" i="29"/>
  <c r="E32" i="29" s="1"/>
  <c r="F23" i="29"/>
  <c r="F22" i="29"/>
  <c r="H36" i="29" l="1"/>
  <c r="K36" i="29" s="1"/>
  <c r="I36" i="29"/>
  <c r="E11" i="29"/>
  <c r="C11" i="29" s="1"/>
  <c r="F49" i="29"/>
  <c r="C50" i="29"/>
  <c r="H49" i="29"/>
  <c r="G49" i="29"/>
  <c r="E49" i="29"/>
  <c r="C49" i="29" s="1"/>
  <c r="D49" i="29"/>
  <c r="C45" i="29"/>
  <c r="C42" i="29"/>
  <c r="C41" i="29"/>
  <c r="G40" i="29"/>
  <c r="E40" i="29"/>
  <c r="D40" i="29"/>
  <c r="C33" i="29"/>
  <c r="F29" i="29"/>
  <c r="C29" i="29"/>
  <c r="F28" i="29"/>
  <c r="C28" i="29"/>
  <c r="F27" i="29"/>
  <c r="C27" i="29"/>
  <c r="F26" i="29"/>
  <c r="C26" i="29"/>
  <c r="F25" i="29"/>
  <c r="C25" i="29"/>
  <c r="F24" i="29"/>
  <c r="C24" i="29"/>
  <c r="C23" i="29"/>
  <c r="C22" i="29"/>
  <c r="F21" i="29"/>
  <c r="C21" i="29"/>
  <c r="F20" i="29"/>
  <c r="C20" i="29"/>
  <c r="F19" i="29"/>
  <c r="C19" i="29"/>
  <c r="F18" i="29"/>
  <c r="F17" i="29"/>
  <c r="C17" i="29"/>
  <c r="F16" i="29"/>
  <c r="C16" i="29"/>
  <c r="C15" i="29"/>
  <c r="F14" i="29"/>
  <c r="C14" i="29"/>
  <c r="F13" i="29"/>
  <c r="C13" i="29"/>
  <c r="F12" i="29"/>
  <c r="C12" i="29"/>
  <c r="H11" i="29"/>
  <c r="H10" i="29" s="1"/>
  <c r="H9" i="29" s="1"/>
  <c r="G11" i="29"/>
  <c r="G10" i="29" s="1"/>
  <c r="D10" i="29"/>
  <c r="C52" i="5" l="1"/>
  <c r="C44" i="29"/>
  <c r="G39" i="29"/>
  <c r="G38" i="29" s="1"/>
  <c r="N33" i="29" s="1"/>
  <c r="E10" i="29"/>
  <c r="D9" i="29"/>
  <c r="D39" i="29"/>
  <c r="E39" i="29"/>
  <c r="C40" i="29"/>
  <c r="G9" i="29"/>
  <c r="F10" i="29"/>
  <c r="D38" i="29" l="1"/>
  <c r="C43" i="5"/>
  <c r="C39" i="29"/>
  <c r="C38" i="29" s="1"/>
  <c r="D16" i="33" s="1"/>
  <c r="G8" i="29"/>
  <c r="D8" i="29"/>
  <c r="C10" i="29"/>
  <c r="F9" i="29"/>
  <c r="C38" i="5" l="1"/>
  <c r="D12" i="18"/>
  <c r="D10" i="18"/>
  <c r="C10" i="18"/>
  <c r="A6" i="18"/>
  <c r="J15" i="28"/>
  <c r="K15" i="28" s="1"/>
  <c r="G15" i="28"/>
  <c r="C15" i="28"/>
  <c r="L15" i="28" s="1"/>
  <c r="K14" i="28"/>
  <c r="D14" i="28"/>
  <c r="G14" i="28" s="1"/>
  <c r="C14" i="28"/>
  <c r="L14" i="28" s="1"/>
  <c r="J13" i="28"/>
  <c r="H13" i="28"/>
  <c r="K13" i="28" s="1"/>
  <c r="G13" i="28"/>
  <c r="C13" i="28"/>
  <c r="C11" i="28" s="1"/>
  <c r="J12" i="28"/>
  <c r="H12" i="28"/>
  <c r="H11" i="28" s="1"/>
  <c r="G12" i="28"/>
  <c r="C12" i="28"/>
  <c r="L12" i="28" s="1"/>
  <c r="T11" i="28"/>
  <c r="S11" i="28"/>
  <c r="R11" i="28"/>
  <c r="Q11" i="28"/>
  <c r="J11" i="28"/>
  <c r="I11" i="28"/>
  <c r="F11" i="28"/>
  <c r="E11" i="28"/>
  <c r="D11" i="28"/>
  <c r="A5" i="28"/>
  <c r="A4" i="28"/>
  <c r="A5" i="18"/>
  <c r="M28" i="15"/>
  <c r="J28" i="15"/>
  <c r="G28" i="15" s="1"/>
  <c r="F28" i="15" s="1"/>
  <c r="H28" i="15"/>
  <c r="C28" i="15"/>
  <c r="M27" i="15"/>
  <c r="J27" i="15"/>
  <c r="G27" i="15" s="1"/>
  <c r="F27" i="15" s="1"/>
  <c r="H27" i="15"/>
  <c r="C27" i="15"/>
  <c r="M26" i="15"/>
  <c r="J26" i="15"/>
  <c r="G26" i="15" s="1"/>
  <c r="H26" i="15"/>
  <c r="C26" i="15"/>
  <c r="C24" i="15" s="1"/>
  <c r="M25" i="15"/>
  <c r="J25" i="15"/>
  <c r="H25" i="15"/>
  <c r="G25" i="15"/>
  <c r="F25" i="15" s="1"/>
  <c r="C25" i="15"/>
  <c r="O24" i="15"/>
  <c r="O13" i="15" s="1"/>
  <c r="N24" i="15"/>
  <c r="N13" i="15" s="1"/>
  <c r="L24" i="15"/>
  <c r="K24" i="15"/>
  <c r="I24" i="15"/>
  <c r="E24" i="15"/>
  <c r="D24" i="15"/>
  <c r="M23" i="15"/>
  <c r="H23" i="15" s="1"/>
  <c r="J23" i="15"/>
  <c r="I23" i="15" s="1"/>
  <c r="C23" i="15"/>
  <c r="M22" i="15"/>
  <c r="H22" i="15"/>
  <c r="F22" i="15"/>
  <c r="C22" i="15"/>
  <c r="C21" i="15"/>
  <c r="C20" i="15"/>
  <c r="J19" i="15"/>
  <c r="I19" i="15" s="1"/>
  <c r="H19" i="15"/>
  <c r="C19" i="15"/>
  <c r="M18" i="15"/>
  <c r="K18" i="15"/>
  <c r="J18" i="15"/>
  <c r="G18" i="15" s="1"/>
  <c r="F18" i="15" s="1"/>
  <c r="H18" i="15"/>
  <c r="C18" i="15"/>
  <c r="M17" i="15"/>
  <c r="I17" i="15" s="1"/>
  <c r="J17" i="15"/>
  <c r="G17" i="15"/>
  <c r="C17" i="15"/>
  <c r="M16" i="15"/>
  <c r="H16" i="15" s="1"/>
  <c r="K16" i="15"/>
  <c r="J16" i="15" s="1"/>
  <c r="C16" i="15"/>
  <c r="M15" i="15"/>
  <c r="J15" i="15"/>
  <c r="G15" i="15" s="1"/>
  <c r="I15" i="15"/>
  <c r="C15" i="15"/>
  <c r="O14" i="15"/>
  <c r="N14" i="15"/>
  <c r="L14" i="15"/>
  <c r="E14" i="15"/>
  <c r="D14" i="15"/>
  <c r="L13" i="15"/>
  <c r="A5" i="15"/>
  <c r="D24" i="22"/>
  <c r="Q24" i="22" s="1"/>
  <c r="D23" i="22"/>
  <c r="Q23" i="22" s="1"/>
  <c r="D22" i="22"/>
  <c r="Q22" i="22" s="1"/>
  <c r="D21" i="22"/>
  <c r="Q21" i="22" s="1"/>
  <c r="D20" i="22"/>
  <c r="Q20" i="22" s="1"/>
  <c r="D19" i="22"/>
  <c r="Q19" i="22" s="1"/>
  <c r="D18" i="22"/>
  <c r="Q18" i="22" s="1"/>
  <c r="D17" i="22"/>
  <c r="Q17" i="22" s="1"/>
  <c r="D16" i="22"/>
  <c r="Q16" i="22" s="1"/>
  <c r="D15" i="22"/>
  <c r="Q15" i="22" s="1"/>
  <c r="D14" i="22"/>
  <c r="Q14" i="22" s="1"/>
  <c r="D13" i="22"/>
  <c r="Q13" i="22" s="1"/>
  <c r="D12" i="22"/>
  <c r="Q12" i="22" s="1"/>
  <c r="D11" i="22"/>
  <c r="Q11" i="22" s="1"/>
  <c r="P10" i="22"/>
  <c r="O10" i="22"/>
  <c r="N10" i="22"/>
  <c r="M10" i="22"/>
  <c r="L10" i="22"/>
  <c r="K10" i="22"/>
  <c r="J10" i="22"/>
  <c r="I10" i="22"/>
  <c r="H10" i="22"/>
  <c r="G10" i="22"/>
  <c r="F10" i="22"/>
  <c r="E10" i="22"/>
  <c r="C10" i="22"/>
  <c r="D47" i="6"/>
  <c r="C47" i="6"/>
  <c r="D46" i="6"/>
  <c r="C45" i="6"/>
  <c r="C11" i="6" s="1"/>
  <c r="E42" i="6"/>
  <c r="F41" i="6"/>
  <c r="E41" i="6"/>
  <c r="H40" i="6"/>
  <c r="F40" i="6"/>
  <c r="E40" i="6"/>
  <c r="F39" i="6"/>
  <c r="E39" i="6"/>
  <c r="G38" i="6"/>
  <c r="F38" i="6"/>
  <c r="E38" i="6"/>
  <c r="G37" i="6"/>
  <c r="F37" i="6"/>
  <c r="E37" i="6"/>
  <c r="G36" i="6"/>
  <c r="F36" i="6"/>
  <c r="E36" i="6"/>
  <c r="G35" i="6"/>
  <c r="F35" i="6"/>
  <c r="E35" i="6"/>
  <c r="G34" i="6"/>
  <c r="G33" i="6"/>
  <c r="E33" i="6"/>
  <c r="G32" i="6"/>
  <c r="F32" i="6"/>
  <c r="E32" i="6"/>
  <c r="G31" i="6"/>
  <c r="F31" i="6"/>
  <c r="E31" i="6"/>
  <c r="G30" i="6"/>
  <c r="F30" i="6"/>
  <c r="E30" i="6"/>
  <c r="D29" i="6"/>
  <c r="C29" i="6"/>
  <c r="E24" i="6"/>
  <c r="E23" i="6"/>
  <c r="E22" i="6"/>
  <c r="E21" i="6"/>
  <c r="E20" i="6"/>
  <c r="E19" i="6"/>
  <c r="E18" i="6"/>
  <c r="E17" i="6"/>
  <c r="E16" i="6"/>
  <c r="E15" i="6"/>
  <c r="E14" i="6"/>
  <c r="D13" i="6"/>
  <c r="D12" i="6" s="1"/>
  <c r="C12" i="6"/>
  <c r="A4" i="6"/>
  <c r="E111" i="5"/>
  <c r="E110" i="5"/>
  <c r="E109" i="5"/>
  <c r="E108" i="5"/>
  <c r="E107" i="5"/>
  <c r="E106" i="5"/>
  <c r="E105" i="5"/>
  <c r="E104" i="5"/>
  <c r="E103" i="5"/>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F42" i="29"/>
  <c r="E36" i="5"/>
  <c r="C30" i="29"/>
  <c r="D15" i="33" s="1"/>
  <c r="D17" i="33" s="1"/>
  <c r="A4" i="5"/>
  <c r="D71" i="4"/>
  <c r="D70" i="4"/>
  <c r="D69" i="4"/>
  <c r="D21" i="4"/>
  <c r="D17" i="4"/>
  <c r="D12" i="4"/>
  <c r="I10" i="4"/>
  <c r="A4" i="4"/>
  <c r="G36" i="2"/>
  <c r="D34" i="2"/>
  <c r="D33" i="2"/>
  <c r="D32" i="2" s="1"/>
  <c r="E32" i="2" s="1"/>
  <c r="C28" i="2"/>
  <c r="E27" i="2"/>
  <c r="F26" i="2"/>
  <c r="E26" i="2"/>
  <c r="E25" i="2"/>
  <c r="E24" i="2"/>
  <c r="E23" i="2"/>
  <c r="C21" i="2"/>
  <c r="F15" i="2"/>
  <c r="E15" i="2"/>
  <c r="F14" i="2"/>
  <c r="E14" i="2"/>
  <c r="D13" i="2"/>
  <c r="C13" i="2"/>
  <c r="F13" i="2" s="1"/>
  <c r="F12" i="2"/>
  <c r="E12" i="2"/>
  <c r="F11" i="2"/>
  <c r="E11" i="2"/>
  <c r="D10" i="2"/>
  <c r="C10" i="2"/>
  <c r="A4" i="2"/>
  <c r="A3" i="4"/>
  <c r="A3" i="5" s="1"/>
  <c r="A3" i="6" s="1"/>
  <c r="A4" i="38" s="1"/>
  <c r="C34" i="27"/>
  <c r="D23" i="27" s="1"/>
  <c r="C32" i="27"/>
  <c r="C24" i="27"/>
  <c r="C23" i="27"/>
  <c r="C20" i="27"/>
  <c r="E20" i="27" s="1"/>
  <c r="C8" i="27"/>
  <c r="C6" i="27" s="1"/>
  <c r="F8" i="27" s="1"/>
  <c r="I7" i="27"/>
  <c r="C7" i="27"/>
  <c r="A3" i="27"/>
  <c r="E13" i="15" l="1"/>
  <c r="H17" i="15"/>
  <c r="F17" i="15" s="1"/>
  <c r="G19" i="15"/>
  <c r="F19" i="15" s="1"/>
  <c r="G23" i="15"/>
  <c r="F23" i="15" s="1"/>
  <c r="H24" i="15"/>
  <c r="R24" i="15" s="1"/>
  <c r="E10" i="18"/>
  <c r="M14" i="15"/>
  <c r="K12" i="28"/>
  <c r="K11" i="28" s="1"/>
  <c r="H15" i="15"/>
  <c r="F15" i="15" s="1"/>
  <c r="C14" i="15"/>
  <c r="C13" i="15" s="1"/>
  <c r="I18" i="15"/>
  <c r="D13" i="15"/>
  <c r="M24" i="15"/>
  <c r="J14" i="15"/>
  <c r="I16" i="15"/>
  <c r="I14" i="15" s="1"/>
  <c r="I13" i="15" s="1"/>
  <c r="G16" i="15"/>
  <c r="F16" i="15" s="1"/>
  <c r="L11" i="28"/>
  <c r="F26" i="15"/>
  <c r="F24" i="15" s="1"/>
  <c r="P24" i="15" s="1"/>
  <c r="G24" i="15"/>
  <c r="G11" i="28"/>
  <c r="C37" i="27"/>
  <c r="J24" i="15"/>
  <c r="L13" i="28"/>
  <c r="K14" i="15"/>
  <c r="K13" i="15" s="1"/>
  <c r="D10" i="22"/>
  <c r="Q10" i="22" s="1"/>
  <c r="F10" i="2"/>
  <c r="D9" i="2"/>
  <c r="I16" i="2"/>
  <c r="D11" i="4"/>
  <c r="C37" i="5"/>
  <c r="C20" i="2"/>
  <c r="E12" i="6"/>
  <c r="E13" i="6"/>
  <c r="E13" i="2"/>
  <c r="C9" i="2"/>
  <c r="E10" i="2"/>
  <c r="F45" i="6"/>
  <c r="E45" i="6"/>
  <c r="D11" i="6"/>
  <c r="D9" i="6" s="1"/>
  <c r="G9" i="6" s="1"/>
  <c r="D68" i="4"/>
  <c r="F11" i="29"/>
  <c r="D22" i="2"/>
  <c r="E30" i="29"/>
  <c r="I30" i="29"/>
  <c r="C9" i="29"/>
  <c r="N20" i="29" s="1"/>
  <c r="C9" i="5"/>
  <c r="E30" i="5"/>
  <c r="A3" i="29"/>
  <c r="A3" i="31"/>
  <c r="A4" i="32" s="1"/>
  <c r="H43" i="6"/>
  <c r="G43" i="6"/>
  <c r="H42" i="29"/>
  <c r="H40" i="29" s="1"/>
  <c r="F40" i="29"/>
  <c r="D30" i="2"/>
  <c r="D29" i="2" s="1"/>
  <c r="E29" i="2" s="1"/>
  <c r="F29" i="6"/>
  <c r="E29" i="6"/>
  <c r="H14" i="15" l="1"/>
  <c r="F14" i="15"/>
  <c r="F13" i="15" s="1"/>
  <c r="P13" i="15" s="1"/>
  <c r="G14" i="15"/>
  <c r="G13" i="15" s="1"/>
  <c r="Q13" i="15" s="1"/>
  <c r="M13" i="15"/>
  <c r="I21" i="2"/>
  <c r="J13" i="15"/>
  <c r="E9" i="2"/>
  <c r="I9" i="2" s="1"/>
  <c r="P14" i="15"/>
  <c r="F9" i="2"/>
  <c r="D10" i="4"/>
  <c r="D9" i="4" s="1"/>
  <c r="H9" i="4" s="1"/>
  <c r="Q14" i="15"/>
  <c r="C8" i="5"/>
  <c r="C46" i="6"/>
  <c r="C9" i="6" s="1"/>
  <c r="F9" i="6" s="1"/>
  <c r="F11" i="6"/>
  <c r="H9" i="6"/>
  <c r="E11" i="6"/>
  <c r="D67" i="4"/>
  <c r="C8" i="29"/>
  <c r="E17" i="33" s="1"/>
  <c r="I9" i="29"/>
  <c r="K30" i="29"/>
  <c r="E9" i="29"/>
  <c r="D21" i="2"/>
  <c r="F21" i="2" s="1"/>
  <c r="E22" i="2"/>
  <c r="E21" i="2" s="1"/>
  <c r="D9" i="5"/>
  <c r="A4" i="22"/>
  <c r="A4" i="15"/>
  <c r="D28" i="2"/>
  <c r="E28" i="2" s="1"/>
  <c r="H13" i="15" l="1"/>
  <c r="R13" i="15" s="1"/>
  <c r="R14" i="15"/>
  <c r="H10" i="4"/>
  <c r="E9" i="6"/>
  <c r="E9" i="5"/>
  <c r="D8" i="5"/>
  <c r="E20" i="2"/>
  <c r="D20" i="2"/>
  <c r="F20" i="2" s="1"/>
  <c r="E8" i="29"/>
  <c r="K9" i="29"/>
  <c r="E8" i="5" l="1"/>
  <c r="F8" i="5"/>
  <c r="I8" i="27"/>
  <c r="E19" i="4" l="1"/>
  <c r="E60" i="4"/>
  <c r="E59" i="4"/>
  <c r="E14" i="4"/>
  <c r="E15" i="4"/>
  <c r="E27" i="4"/>
  <c r="E26" i="4" s="1"/>
  <c r="E25" i="4" s="1"/>
  <c r="E50" i="4"/>
  <c r="E56" i="4"/>
  <c r="E57" i="4"/>
  <c r="E58" i="4"/>
  <c r="E63" i="4"/>
  <c r="E62" i="4" s="1"/>
  <c r="E69" i="4"/>
  <c r="E68" i="4" s="1"/>
  <c r="E11" i="4" l="1"/>
  <c r="E10" i="4"/>
  <c r="G10" i="4" s="1"/>
  <c r="E122" i="4"/>
  <c r="E120" i="4" s="1"/>
  <c r="J10" i="4" l="1"/>
  <c r="G120" i="4"/>
  <c r="E118" i="4"/>
  <c r="G118" i="4" l="1"/>
  <c r="E117" i="4"/>
  <c r="G117" i="4" l="1"/>
  <c r="E9" i="4"/>
  <c r="G9" i="4" s="1"/>
  <c r="F39" i="29" l="1"/>
  <c r="H39" i="29"/>
  <c r="H38" i="29" s="1"/>
  <c r="H8" i="29" s="1"/>
  <c r="K8" i="29" s="1"/>
  <c r="F38" i="29" l="1"/>
  <c r="F8" i="29" l="1"/>
  <c r="I8" i="29" s="1"/>
  <c r="E32" i="5"/>
  <c r="F32" i="29"/>
  <c r="I32" i="29" s="1"/>
  <c r="H32" i="29" l="1"/>
  <c r="K32" i="29" s="1"/>
</calcChain>
</file>

<file path=xl/comments1.xml><?xml version="1.0" encoding="utf-8"?>
<comments xmlns="http://schemas.openxmlformats.org/spreadsheetml/2006/main">
  <authors>
    <author>ADMIN</author>
  </authors>
  <commentList>
    <comment ref="D11" authorId="0" shapeId="0">
      <text>
        <r>
          <rPr>
            <b/>
            <sz val="9"/>
            <color indexed="81"/>
            <rFont val="Tahoma"/>
            <family val="2"/>
          </rPr>
          <t>phân tích số này ra</t>
        </r>
        <r>
          <rPr>
            <sz val="9"/>
            <color indexed="81"/>
            <rFont val="Tahoma"/>
            <family val="2"/>
          </rPr>
          <t xml:space="preserve">
</t>
        </r>
      </text>
    </comment>
  </commentList>
</comments>
</file>

<file path=xl/comments2.xml><?xml version="1.0" encoding="utf-8"?>
<comments xmlns="http://schemas.openxmlformats.org/spreadsheetml/2006/main">
  <authors>
    <author>ADMIN</author>
  </authors>
  <commentList>
    <comment ref="D40" authorId="0" shapeId="0">
      <text>
        <r>
          <rPr>
            <b/>
            <sz val="9"/>
            <color indexed="81"/>
            <rFont val="Tahoma"/>
            <family val="2"/>
          </rPr>
          <t xml:space="preserve">trừ dpc
tính hét dpc vào chi qlhcnn
</t>
        </r>
        <r>
          <rPr>
            <sz val="9"/>
            <color indexed="81"/>
            <rFont val="Tahoma"/>
            <family val="2"/>
          </rPr>
          <t xml:space="preserve">
</t>
        </r>
      </text>
    </comment>
  </commentList>
</comments>
</file>

<file path=xl/comments3.xml><?xml version="1.0" encoding="utf-8"?>
<comments xmlns="http://schemas.openxmlformats.org/spreadsheetml/2006/main">
  <authors>
    <author>ADMIN</author>
  </authors>
  <commentList>
    <comment ref="H30" authorId="0" shapeId="0">
      <text>
        <r>
          <rPr>
            <b/>
            <sz val="9"/>
            <color indexed="81"/>
            <rFont val="Tahoma"/>
            <family val="2"/>
          </rPr>
          <t xml:space="preserve">TỔNG 172.503.050.749-VSN 5.114.417.000
</t>
        </r>
        <r>
          <rPr>
            <sz val="9"/>
            <color indexed="81"/>
            <rFont val="Tahoma"/>
            <family val="2"/>
          </rPr>
          <t xml:space="preserve">
</t>
        </r>
      </text>
    </comment>
    <comment ref="F32" authorId="0" shapeId="0">
      <text>
        <r>
          <rPr>
            <b/>
            <sz val="9"/>
            <color indexed="81"/>
            <rFont val="Tahoma"/>
            <family val="2"/>
          </rPr>
          <t>ADMIN:</t>
        </r>
        <r>
          <rPr>
            <sz val="9"/>
            <color indexed="81"/>
            <rFont val="Tahoma"/>
            <family val="2"/>
          </rPr>
          <t xml:space="preserve">
KN 52
</t>
        </r>
      </text>
    </comment>
  </commentList>
</comments>
</file>

<file path=xl/sharedStrings.xml><?xml version="1.0" encoding="utf-8"?>
<sst xmlns="http://schemas.openxmlformats.org/spreadsheetml/2006/main" count="2653" uniqueCount="847">
  <si>
    <t>UBND XÃ MỎ CÀY</t>
  </si>
  <si>
    <t>TỔNG HỢP CÁC MẪU BIỂU QUYẾT TOÁN NGÂN SÁCH NĂM 2025</t>
  </si>
  <si>
    <t>(Kèm theo Nghị quyết số         /NQ-HĐND, ngày       tháng 3 năm 2026 của HĐND xã Mỏ Cày)</t>
  </si>
  <si>
    <t>STT</t>
  </si>
  <si>
    <t>Phụ biểu</t>
  </si>
  <si>
    <t>Nội dung</t>
  </si>
  <si>
    <t>I</t>
  </si>
  <si>
    <t>Các phụ biểu theo Nghị định số 31/2017/NĐ-CP ngày 23/03/2017 của Chính Phủ</t>
  </si>
  <si>
    <t xml:space="preserve">Biểu mẫu số 48 </t>
  </si>
  <si>
    <t>QUYẾT TOÁN CÂN ĐỐI NGÂN SÁCH ĐỊA PHƯƠNG NĂM 2025</t>
  </si>
  <si>
    <t xml:space="preserve">Biểu mẫu số 50  </t>
  </si>
  <si>
    <t>QUYẾT TOÁN NGUỒN THU NGÂN SÁCH NHÀ NƯỚC TRÊN ĐỊA BÀN THEO LĨNH VỰC NĂM 2025</t>
  </si>
  <si>
    <t xml:space="preserve">Biểu mẫu số 51 </t>
  </si>
  <si>
    <t>QUYẾT TOÁN CHI NGÂN SÁCH ĐỊA PHƯƠNG THEO LĨNH VỰC NĂM 2025</t>
  </si>
  <si>
    <t xml:space="preserve">Biểu mẫu số 52  </t>
  </si>
  <si>
    <t>QUYẾT TOÁN CHI NGÂN SÁCH CẤP XÃ THEO LĨNH VỰC NĂM 2025</t>
  </si>
  <si>
    <t>Biểu mẫu số 54</t>
  </si>
  <si>
    <t>QUYẾT TOÁN CHI NGÂN SÁCH CẤP XÃ CHO TỪNG CƠ QUAN, TỔ CHỨC THEO LĨNH VỰC NĂM 2025</t>
  </si>
  <si>
    <t>Biểu mẫu số 61</t>
  </si>
  <si>
    <t>QUYẾT TOÁN CHI CHƯƠNG TRÌNH MỤC TIÊU QUỐC GIA NĂM 2025</t>
  </si>
  <si>
    <t>Biểu mẫu số 62</t>
  </si>
  <si>
    <t>QUYẾT TOÁN VỐN ĐẦU TƯ CÁC CHƯƠNG TRÌNH, DỰ ÁN SỬ DỤNG VỐN NGÂN SÁCH NHÀ NƯỚC NĂM 2025</t>
  </si>
  <si>
    <t>Biểu mẫu số 63</t>
  </si>
  <si>
    <t>TỔNG HỢP CÁC QUỸ TÀI CHÍNH NGOÀI NGÂN SÁCH NHÀ NƯỚC DO ĐỊA PHƯƠNG QUẢN LÝ NĂM 2025</t>
  </si>
  <si>
    <t xml:space="preserve">Biểu mẫu số 64 </t>
  </si>
  <si>
    <t>TỔNG HỢP THU DỊCH VỤ CỦA ĐƠN VỊ SỰ NGHIỆP CÔNG NĂM 2025 (KHÔNG BAO GỒM NGUỒN NGÂN SÁCH NHÀ NƯỚC)</t>
  </si>
  <si>
    <t>II</t>
  </si>
  <si>
    <t>Phụ biểu số 01</t>
  </si>
  <si>
    <t>PHƯƠNG ÁN PHÂN BỔ NGUỒN TĂNG THU, DỰ TOÁN CHI CÒN LẠI  NĂM 2025</t>
  </si>
  <si>
    <t>Đvt: đồng</t>
  </si>
  <si>
    <t>Kinh phí</t>
  </si>
  <si>
    <t>Đơn vị thực hiện</t>
  </si>
  <si>
    <t>Ghi chú</t>
  </si>
  <si>
    <t>NGUỒN TĂNG THU NGÂN SÁCH XÃ NĂM 2025</t>
  </si>
  <si>
    <t xml:space="preserve">Trích 70% tạo nguồn thực hiện cải cách tiền lương </t>
  </si>
  <si>
    <t>Điểm a, khoản 3, điều 4 Thông tư 133/2025/TT-BTC ngày 24/12/2025</t>
  </si>
  <si>
    <t>Phân bổ trả nợ quyết toán hoàn thành các công trình, dự án (30% còn lại)</t>
  </si>
  <si>
    <t>-</t>
  </si>
  <si>
    <t>Đường BTXM Ngõ xóm thôn Lương Nông Bắc; Hạng mục: Tuyến Ông Lợi - Bà Nồng, Tuyến Ông Lộc - Ông Cương, Tuyến Ông Tiến - Ông Bùi Sơn Cang</t>
  </si>
  <si>
    <t>Phòng Kinh tế xã</t>
  </si>
  <si>
    <t>Đường BTXM Ngõ xóm thôn Đôn Lương; Hạng mục: Tuyến Ông Lực - Bà Bây, Tuyến Ông Khẩn- Ông Nhẹo</t>
  </si>
  <si>
    <t>Kênh S18 - Đường xã</t>
  </si>
  <si>
    <t>Tuyến Ông Văn - Bà A</t>
  </si>
  <si>
    <t>Đường BTXM ngõ xóm thôn Lương Nông Nam</t>
  </si>
  <si>
    <t>Đường BTXM ngõ xóm thôn Phước Thịnh</t>
  </si>
  <si>
    <t>Đường xã - Quốc lộ 1A</t>
  </si>
  <si>
    <t>Tổ dân cư 8B - Khu dân cư dịch vụ Thi Phổ</t>
  </si>
  <si>
    <t>Đường BTXM ngõ xóm thôn 1</t>
  </si>
  <si>
    <t>Đường BTXM ngõ xóm thôn 3</t>
  </si>
  <si>
    <t>Đường BTXM ngõ xóm thôn 4</t>
  </si>
  <si>
    <t>Đường BTXM ngõ xóm thôn 5</t>
  </si>
  <si>
    <t>Đường BTXM ngõ xóm thôn 6</t>
  </si>
  <si>
    <t>Cổng Chào Khu dân cư số 9 -Đinh Minh Dân</t>
  </si>
  <si>
    <t>Nguồn huy động đóng góp năm 2025</t>
  </si>
  <si>
    <t>3.1</t>
  </si>
  <si>
    <t>Trả nợ công trình kênh mương</t>
  </si>
  <si>
    <t>KCH Kênh S18.2 - Vượt cấp (GĐ1)</t>
  </si>
  <si>
    <t>KCH Kênh S18-8 - Đồng Tranh</t>
  </si>
  <si>
    <t>KCH Kênh S18.8</t>
  </si>
  <si>
    <t>KCH Kênh S18-2.5 - Phạm Quang Lộ (Lộc Sơn - Gò Dúi)</t>
  </si>
  <si>
    <t>KCH kênh S18-2- vượt cấp (GĐ 2)</t>
  </si>
  <si>
    <t>KCH Kênh S18-2.1.1.1 (GĐ 2)</t>
  </si>
  <si>
    <t>Duy tu, bảo dưỡng nâng cấp tuyến kênh Tiểu Uyển - Cát Thành</t>
  </si>
  <si>
    <t>3.2</t>
  </si>
  <si>
    <t>Trả nợ công trình văn hóa</t>
  </si>
  <si>
    <t>Sửa chữa, nâng cấp các điểm sinh hoạt văn hóa tại các nhà văn hóa thôn, xã Đức Chánh</t>
  </si>
  <si>
    <t>3.3</t>
  </si>
  <si>
    <t>Chuẩn bị đầu tư công trình giao thông</t>
  </si>
  <si>
    <t>Đường BTXM Tuyến Chùa Kiến Khương- KDC 19, thôn 6</t>
  </si>
  <si>
    <t>III</t>
  </si>
  <si>
    <t>NGUỒN THU TỪ TIỀN THU SỬ DỤNG ĐẤT NĂM 2025</t>
  </si>
  <si>
    <t>TỔNG</t>
  </si>
  <si>
    <t>Biểu mẫu số 48</t>
  </si>
  <si>
    <t>Đơn vị: Triệu đồng</t>
  </si>
  <si>
    <t xml:space="preserve">Nội dung </t>
  </si>
  <si>
    <t>Dự toán</t>
  </si>
  <si>
    <t>Quyết toán</t>
  </si>
  <si>
    <t>So sánh</t>
  </si>
  <si>
    <t>Tuyệt đối</t>
  </si>
  <si>
    <t>Tương đối (%)</t>
  </si>
  <si>
    <t>A</t>
  </si>
  <si>
    <t>B</t>
  </si>
  <si>
    <t>3=2-1</t>
  </si>
  <si>
    <t>4=2/1</t>
  </si>
  <si>
    <t>TỔNG NGUỒN THU NSĐP</t>
  </si>
  <si>
    <t>Thu NSĐP được hưởng theo phân cấp</t>
  </si>
  <si>
    <t>Thu NSĐP hưởng 100%</t>
  </si>
  <si>
    <t>Thu NSĐP hưởng từ các khoản thu phân chia</t>
  </si>
  <si>
    <t xml:space="preserve">Thu bổ sung từ ngân sách cấp trên </t>
  </si>
  <si>
    <t>Thu bổ sung cân đối ngân sách</t>
  </si>
  <si>
    <t>Thu bổ sung có mục tiêu</t>
  </si>
  <si>
    <t>Thu từ quỹ dự trữ tài chính</t>
  </si>
  <si>
    <t>IV</t>
  </si>
  <si>
    <t>Thu kết dư</t>
  </si>
  <si>
    <t>V</t>
  </si>
  <si>
    <t>Thu chuyển nguồn từ năm trước chuyển sang</t>
  </si>
  <si>
    <t>VI</t>
  </si>
  <si>
    <t>Thu từ ngân sách cấp dưới nộp lên</t>
  </si>
  <si>
    <t>TỔNG CHI NSĐP</t>
  </si>
  <si>
    <t xml:space="preserve">Tổng chi cân đối NSĐP </t>
  </si>
  <si>
    <t>Chi đầu tư phát triển</t>
  </si>
  <si>
    <t>Chi thường xuyên</t>
  </si>
  <si>
    <t>Chi trả nợ lãi các khoản do chính quyền địa phương vay</t>
  </si>
  <si>
    <t>Chi bổ sung quỹ dự trữ tài chính</t>
  </si>
  <si>
    <t>Dự phòng ngân sách</t>
  </si>
  <si>
    <t>Chi tạo nguồn, điều chỉnh tiền lương</t>
  </si>
  <si>
    <t>Chi các chương trình mục tiêu</t>
  </si>
  <si>
    <t>Chi các chương trình mục tiêu quốc gia</t>
  </si>
  <si>
    <t>Vốn đầu tư</t>
  </si>
  <si>
    <t>Vốn sự nghiệp</t>
  </si>
  <si>
    <t>Chi các chương trình mục tiêu, nhiệm vụ</t>
  </si>
  <si>
    <t>Chi chuyển nguồn sang năm sau</t>
  </si>
  <si>
    <t>Chi nộp ngân sách cấp trên</t>
  </si>
  <si>
    <t>C</t>
  </si>
  <si>
    <t>BỘI CHI NSĐP/BỘI THU NSĐP/KẾT DƯ NSĐP</t>
  </si>
  <si>
    <t>D</t>
  </si>
  <si>
    <t>CHI TRẢ NỢ GỐC CỦA NSĐP</t>
  </si>
  <si>
    <t>Từ nguồn vay để trả nợ gốc</t>
  </si>
  <si>
    <t>Từ nguồn bội thu, tăng thu, tiết kiệm chi, kết dư ngân sách cấp tỉnh</t>
  </si>
  <si>
    <t>E</t>
  </si>
  <si>
    <t>TỔNG MỨC VAY CỦA NSĐP</t>
  </si>
  <si>
    <t>Vay để bù đắp bội chi</t>
  </si>
  <si>
    <t>Vay để trả nợ gốc</t>
  </si>
  <si>
    <t>G</t>
  </si>
  <si>
    <t>TỔNG MỨC DƯ NỢ VAY CUỐI NĂM CỦA NSĐP</t>
  </si>
  <si>
    <t>Biểu mẫu số 50</t>
  </si>
  <si>
    <t>So sánh (%)</t>
  </si>
  <si>
    <t>Tổng thu NSNN</t>
  </si>
  <si>
    <t>Thu NSĐP</t>
  </si>
  <si>
    <t>5=3/1</t>
  </si>
  <si>
    <t>6=4/2</t>
  </si>
  <si>
    <t>- Thuế tài nguyên</t>
  </si>
  <si>
    <t>- Thuế thu nhập doanh nghiệp</t>
  </si>
  <si>
    <t>Thuế thu nhập cá nhân</t>
  </si>
  <si>
    <t>Thuế bảo vệ môi trường</t>
  </si>
  <si>
    <t>Thuế sử dụng đất nông nghiệp</t>
  </si>
  <si>
    <t>Thuế sử dụng đất phi nông nghiệp</t>
  </si>
  <si>
    <t>Thu tiền cấp quyền khai thác khoáng sản</t>
  </si>
  <si>
    <t>Thu khác ngân sách</t>
  </si>
  <si>
    <t>Thuế xuất khẩu</t>
  </si>
  <si>
    <t>Thuế nhập khẩu</t>
  </si>
  <si>
    <t>Thu khác</t>
  </si>
  <si>
    <t>VAY CỦA NGÂN SÁCH ĐỊA PHƯƠNG</t>
  </si>
  <si>
    <t>Vay bù đắp bội chi NSĐP</t>
  </si>
  <si>
    <t xml:space="preserve">Vay trong nước </t>
  </si>
  <si>
    <t xml:space="preserve"> Vay lại từ nguồn Chính phủ vay ngoài nước </t>
  </si>
  <si>
    <t>Vay để trả nợ gốc vay</t>
  </si>
  <si>
    <t>THU CHUYỂN GIAO NGÂN SÁCH</t>
  </si>
  <si>
    <t>Thu bổ sung từ ngân sách cấp trên</t>
  </si>
  <si>
    <t>1.</t>
  </si>
  <si>
    <t>Bổ sung cân đối</t>
  </si>
  <si>
    <t>2.</t>
  </si>
  <si>
    <t>Bổ sung có mục tiêu</t>
  </si>
  <si>
    <t>2.1</t>
  </si>
  <si>
    <t>Bổ sung có mục tiêu bằng nguồn vốn trong nước</t>
  </si>
  <si>
    <t>2.2</t>
  </si>
  <si>
    <t>Bổ sung có mục tiêu bằng nguồn vốn ngoài nước</t>
  </si>
  <si>
    <t xml:space="preserve">THU CHUYỂN NGUỒN </t>
  </si>
  <si>
    <t>THU KẾT DƯ NGÂN SÁCH</t>
  </si>
  <si>
    <t>Biểu mẫu số 51</t>
  </si>
  <si>
    <t>Nội dung (1)</t>
  </si>
  <si>
    <t>3=2/1</t>
  </si>
  <si>
    <t>Chi bổ sung ns cấp dưới</t>
  </si>
  <si>
    <t>TỔNG CHI NGÂN SÁCH ĐỊA PHƯƠNG</t>
  </si>
  <si>
    <t>CHI CÂN ĐỐI NGÂN SÁCH ĐỊA PHƯƠNG</t>
  </si>
  <si>
    <t xml:space="preserve">Chi đầu tư cho các dự án </t>
  </si>
  <si>
    <t>Trong đó: Chia theo lĩnh vực</t>
  </si>
  <si>
    <t>1.1</t>
  </si>
  <si>
    <t>Chi quốc phòng</t>
  </si>
  <si>
    <t>1.2</t>
  </si>
  <si>
    <t>Chi an ninh và trật tự an toàn xã hội</t>
  </si>
  <si>
    <t>1.3</t>
  </si>
  <si>
    <t>Chi Giáo dục - đào tạo và dạy nghề</t>
  </si>
  <si>
    <t>1.4</t>
  </si>
  <si>
    <t>Chi Khoa học và công nghệ</t>
  </si>
  <si>
    <t>1.5</t>
  </si>
  <si>
    <t>Chi Y tế, dân số và gia đình</t>
  </si>
  <si>
    <t>1.6</t>
  </si>
  <si>
    <t>Chi Văn hóa thông tin</t>
  </si>
  <si>
    <t>1.7</t>
  </si>
  <si>
    <t>Chi Phát thanh, truyền hình, thông tấn</t>
  </si>
  <si>
    <t>1.8</t>
  </si>
  <si>
    <t>Chi Thể dục thể thao</t>
  </si>
  <si>
    <t>1.9</t>
  </si>
  <si>
    <t>Chi Bảo vệ môi trường</t>
  </si>
  <si>
    <t>1.10</t>
  </si>
  <si>
    <t>Chi các hoạt động kinh tế</t>
  </si>
  <si>
    <t>1.11</t>
  </si>
  <si>
    <t>Chi hoạt động của các cơ quan quản lý nhà nước, đảng, đoàn thể</t>
  </si>
  <si>
    <t>1.12</t>
  </si>
  <si>
    <t>Chi Bảo đảm xã hội</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</si>
  <si>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</si>
  <si>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</si>
  <si>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</si>
  <si>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</si>
  <si>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</si>
  <si>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Trong đó:</t>
  </si>
  <si>
    <t>Chi giáo dục - đào tạo và dạy nghề</t>
  </si>
  <si>
    <t>Chi khoa học và công nghệ</t>
  </si>
  <si>
    <t>CHI CÁC CHƯƠNG TRÌNH MỤC TIÊU</t>
  </si>
  <si>
    <t>I.1</t>
  </si>
  <si>
    <t>a</t>
  </si>
  <si>
    <t>Chương trình mục tiêu quốc gia Giảm nghèo bền vững giai đoạn 2021-2025</t>
  </si>
  <si>
    <t>b</t>
  </si>
  <si>
    <t>Chương trình mục tiêu quốc gia xây dựng nông thôn mới giai đoạn 2021-2025</t>
  </si>
  <si>
    <t>c</t>
  </si>
  <si>
    <t>Chương trình mục tiêu quốc gia phát triển kinh tế xã hội vùng đồng bào dân tộc thiểu số và miền núi giai đoạn 2021-2030, giai đoạn 1 2021-2025</t>
  </si>
  <si>
    <t>I.2</t>
  </si>
  <si>
    <t>Chương trình mục tiêu quốc gia giảm nghèo bền vững</t>
  </si>
  <si>
    <t>Chương trình 30a</t>
  </si>
  <si>
    <t>Chương trình 135</t>
  </si>
  <si>
    <t>Truyền thông và giảm nghèo về thông tin</t>
  </si>
  <si>
    <t xml:space="preserve">Nâng cao năng lực và giám sát, đánh giá </t>
  </si>
  <si>
    <t>Chương trình MTQG xây dựng nông thôn mới</t>
  </si>
  <si>
    <t>Chương trình mục tiêu giáo dục nghề nghiệp - Việc làm và an toàn lao động</t>
  </si>
  <si>
    <t>d</t>
  </si>
  <si>
    <t>Chương trình mục tiêu phát triển hệ thống trợ giúp xã hội</t>
  </si>
  <si>
    <t xml:space="preserve">Chi các chương trình mục tiêu, nhiệm vụ </t>
  </si>
  <si>
    <t>Dự toán đầu năm</t>
  </si>
  <si>
    <t xml:space="preserve">Hỗ trợ Sửa chữa cầu treo </t>
  </si>
  <si>
    <t xml:space="preserve">Hỗ trợ tăng chi sự nghiệp môi trường </t>
  </si>
  <si>
    <t xml:space="preserve">Kinh phí hỗ trợ tăng cường cơ sở vật chất, trang thiết bị dạy học và sự nghiệp giáo dục khác,... </t>
  </si>
  <si>
    <t xml:space="preserve">Bổ sung tăng mức hỗ trợ kinh phí thăm chúc Tết Nguyên đán và thôn làng đón Tết </t>
  </si>
  <si>
    <t>Kinh phí thực hiện Đề án mạng lưới thú y</t>
  </si>
  <si>
    <t>Hỗ trợ kinh phí mua sắm tài sản và sửa xe ô tô, tài sản khác</t>
  </si>
  <si>
    <t>Hỗ trợ chi thường xuyên khác ngân sách huyện chưa cân đối được nguồn (trừ SNGD-ĐT, KHCN và MT)</t>
  </si>
  <si>
    <t xml:space="preserve">Điều chuyển kinh phí điều chuyển biên chế từ Sở NN&amp;PTNT </t>
  </si>
  <si>
    <t>Hỗ trợ kinh phí thực hiện Nghị định 105/2020/NĐ-CP</t>
  </si>
  <si>
    <t>Hỗ trợ học bổng và phương tiện học tập cho học sinh khuyết tật theo TTLT số 42/2013/TTLT-BGDĐT-BLĐTBXH-BTC</t>
  </si>
  <si>
    <t xml:space="preserve">Kinh phí hỗ trợ tiền ăn đào tạo, bồi dưỡng cho cán bộ không chuyên trách xã, thôn theo Thông tư số 36/2018/TT-BTC </t>
  </si>
  <si>
    <t>Kinh phí thực hiện Cuộc vận động toàn dân xây dựng nông thôn mới, đô thị văn minh</t>
  </si>
  <si>
    <t xml:space="preserve">Kinh phí thực hiện nhiệm vụ Quy hoạch </t>
  </si>
  <si>
    <t xml:space="preserve">Hỗ trợ bổ sung lương biên chế giáo viên Mầm non năm 2019 </t>
  </si>
  <si>
    <t xml:space="preserve">Kinh phí cấp bù thủy lợi phí </t>
  </si>
  <si>
    <t xml:space="preserve">Kinh phí thực hiện chế độ mai táng phí cho các đối tượng </t>
  </si>
  <si>
    <t>Kinh phí hỗ trợ hụt chi thường xuyên dự toán năm 2021 so với năm 2020</t>
  </si>
  <si>
    <t>Hỗ trợ kinh phí Đại hội các tổ chức đoàn thể và Đại hội khác…</t>
  </si>
  <si>
    <t xml:space="preserve">Hỗ trợ diễn tập cấp huyện </t>
  </si>
  <si>
    <t xml:space="preserve">Hỗ trợ chi phí học tập và miễn giảm học phí theo Nghị định số 86/2015/NĐ-CP </t>
  </si>
  <si>
    <t xml:space="preserve">Hỗ trợ học sinh và trường phổ thông thôn ở xã, thôn đặc biệt khó khăn theo Nghị định số 116/2016/NĐ-CP </t>
  </si>
  <si>
    <t xml:space="preserve">Hỗ trợ kinh phí mua thẻ BHYT cho các đối tượng bảo trợ xã hội </t>
  </si>
  <si>
    <t xml:space="preserve">Hỗ trợ thực hiện chính sách đối với đối tượng bảo trợ XH theo nghị định 136,... </t>
  </si>
  <si>
    <t xml:space="preserve">Hỗ trợ tiền điện hộ nghèo, hộ chính sách xã hội </t>
  </si>
  <si>
    <t xml:space="preserve">Hỗ trợ chính sách đối với người có uy tín trong đồng bào DTTS </t>
  </si>
  <si>
    <t xml:space="preserve">Bổ sung kinh phí thực hiện nhiệm vụ đảm bảo trật tự an toàn giao thông </t>
  </si>
  <si>
    <t>Bổ sung trong năm</t>
  </si>
  <si>
    <t>Kinh phí thực hiện chi hỗ trợ hộ nghèo theo tiêu chí thu nhập trên địa bàn tỉnh đón tết Nguyên đán Tân Sửu năm 2021</t>
  </si>
  <si>
    <t>Kinh phí thực hiện chính sách tinh giản biên chế đợt II năm 2020 (nhập để thu hồi ứng)</t>
  </si>
  <si>
    <t xml:space="preserve">Tạm cấp kinh phí phục vụ công tác bầu cử đại biểu Quốc hội và đại biểu Hội đồng nhân dân các cấp nhiệm kỳ 2021-2026 tỉnh Kon Tum </t>
  </si>
  <si>
    <t xml:space="preserve">Tạm cấp kinh phí thực hiện chính sách tinh giản biên chế đợt I năm 2021 </t>
  </si>
  <si>
    <t>Kinh phí phục vụ công tác diễn tập năm 2021</t>
  </si>
  <si>
    <t>Kinh phí thực hiện mua vắc xin và tổ chức phòng, chống dịch bệnh Viêm da nổi cục trên trâu, bò trên địa bàn tỉnh Kon Tum năm 2021</t>
  </si>
  <si>
    <t>Kinh phí thực hiện hỗ trợ tiền ăn cho học viên là người hoạt động không chuyên trách năm 2021</t>
  </si>
  <si>
    <t xml:space="preserve">Kinh phí thực hiện Đo đạc, cấp giấy chứng nhận QSD đất, chỉnh lý hồ sơ địa chính, lập quy hoạch sử dụng đất cấp huyện thời kỳ 2021-2030… </t>
  </si>
  <si>
    <t xml:space="preserve">Tạm cấp kinh phí thực hiện chính sách tinh giản biên chế đợt II năm 2021 </t>
  </si>
  <si>
    <t>Kinh phí tổ chức Đại biểu Hội đồng nhân dân tỉnh tiếp xúc cử tri và Chuyên mục “Diễn đàn cử tri” năm 2021</t>
  </si>
  <si>
    <t>Tạm cấp kinh phí phòng chống dịch Covid-19 đợt 2</t>
  </si>
  <si>
    <t>Kinh phí trang bị cồng chiêng</t>
  </si>
  <si>
    <t>Kinh phí quy hoạch</t>
  </si>
  <si>
    <t>Kinh phí thực hiện các chính sách theo quy định tại NQ 36/2020/NQ-HĐND ngày 16/7/2020</t>
  </si>
  <si>
    <t>Tạm cấp KP ASXH</t>
  </si>
  <si>
    <t>Tạm cấp KP chính sách giáo dục</t>
  </si>
  <si>
    <t>KP tiền điện hộ nghèo theo Kết luận KTNN</t>
  </si>
  <si>
    <t>KP hỗ trợ giống tham gia trồng Sâm Ngọc Linh</t>
  </si>
  <si>
    <t xml:space="preserve">Tạm cấp kinh phí phòng chống dịch Covid-19 </t>
  </si>
  <si>
    <t xml:space="preserve">Kinh phí phục vụ công tác bầu cử đại biểu Quốc hội và đại biểu Hội đồng nhân dân các cấp nhiệm kỳ 2021-2026 tỉnh Kon Tum </t>
  </si>
  <si>
    <t>Kinh phí thực hiện chính sách trợ giúp xã hội năm 2020</t>
  </si>
  <si>
    <t>Kinh phí thực hiện chính sách hỗ trợ để bảo vệ và phát triển đất trồng lúa năm 2020</t>
  </si>
  <si>
    <t>Kinh phí thực hiện chính sách bảo vệ và phát triển đất trồng lúa năm 2021</t>
  </si>
  <si>
    <t>Kinh phí thực hiện chính sách người uy tín</t>
  </si>
  <si>
    <t>KP phòng chống dịch Covid-19</t>
  </si>
  <si>
    <t>CHI NỘP NGÂN SÁCH CẤP TRÊN</t>
  </si>
  <si>
    <t>CHI CHUYỂN NGUỒN SANG NĂM SAU</t>
  </si>
  <si>
    <t>Biểu mẫu số 52</t>
  </si>
  <si>
    <t>TỔNG CHI NGÂN SÁCH XÃ</t>
  </si>
  <si>
    <t xml:space="preserve">CHI BỔ SUNG CHO NGÂN SÁCH CẤP DƯỚI </t>
  </si>
  <si>
    <t>CHI NGÂN SÁCH CẤP XÃ THEO LĨNH VỰC</t>
  </si>
  <si>
    <t xml:space="preserve">Chi đầu tư phát triển </t>
  </si>
  <si>
    <t>Chi đầu tư cho các dự án</t>
  </si>
  <si>
    <t>Chi y tế, dân số và gia đình</t>
  </si>
  <si>
    <t>Chi văn hóa thông tin</t>
  </si>
  <si>
    <t>Chi phát thanh, truyền hình, thông tấn</t>
  </si>
  <si>
    <t>Chi thể dục thể thao</t>
  </si>
  <si>
    <t>Chi bảo vệ môi trường</t>
  </si>
  <si>
    <t>Chi hoạt động của cơ quan quản lý nhà nước, đảng, đoàn thể</t>
  </si>
  <si>
    <t>Chi bảo đảm xã hội</t>
  </si>
  <si>
    <t>Chi đầu tư khác</t>
  </si>
  <si>
    <t>DPC</t>
  </si>
  <si>
    <t>Chi hoạt động của các cơ quan quản lý nhà nước, Đảng, Đoàn thể</t>
  </si>
  <si>
    <t xml:space="preserve">Chi khác </t>
  </si>
  <si>
    <t xml:space="preserve">Chi trả nợ lãi các khoản do chính quyền địa phương vay </t>
  </si>
  <si>
    <t>CHI NỘP TRẢ NGÂN SÁCH CẤP TRÊN</t>
  </si>
  <si>
    <t>QUYẾT TOÁN CHI NGÂN SÁCH XÃ CHO TỪNG CƠ QUAN, ĐƠN VỊ  THEO LĨNH VỰC NĂM 2025</t>
  </si>
  <si>
    <t>Các cơ quan đơn vị</t>
  </si>
  <si>
    <t>Dự toán năm 2025</t>
  </si>
  <si>
    <t>Quyết toán năm 2025</t>
  </si>
  <si>
    <t>Tổng số</t>
  </si>
  <si>
    <t>Chi CTMTQG</t>
  </si>
  <si>
    <t>UBND XÃ TU MƠ RÔNG</t>
  </si>
  <si>
    <t>Biểu mẫu số 56</t>
  </si>
  <si>
    <t>QUYẾT TOÁN CHI THƯỜNG XUYÊN CỦA NGÂN SÁCH CẤP XÃ CHO TỪNG
 CƠ QUAN, ĐƠN VỊ  THEO LĨNH VỰC NĂM 2025</t>
  </si>
  <si>
    <t>Chi GD&amp;ĐT và dạy nghề</t>
  </si>
  <si>
    <t>Chi khoa học công nghệ</t>
  </si>
  <si>
    <t>Chi an ninh - quốc phòng</t>
  </si>
  <si>
    <t>Chi VHTT</t>
  </si>
  <si>
    <t>Chi Y tế</t>
  </si>
  <si>
    <t>Chi PTTH</t>
  </si>
  <si>
    <t>Chi TDTT</t>
  </si>
  <si>
    <t>Chi hoạt động kinh tế</t>
  </si>
  <si>
    <t>Chi hoạt động QLNN, Đảng, đoàn thể</t>
  </si>
  <si>
    <t>Chi đảm bảo xã hội</t>
  </si>
  <si>
    <t>Chi khác</t>
  </si>
  <si>
    <t>so sánh %</t>
  </si>
  <si>
    <t>15=2/1</t>
  </si>
  <si>
    <t>Văn phòng HĐND - UBND xã</t>
  </si>
  <si>
    <t>Phòng Văn hóa - Xã hội xã</t>
  </si>
  <si>
    <t>Trung tâm Phục vụ Hành chính công xã</t>
  </si>
  <si>
    <t>Văn phòng Đảng ủy xã</t>
  </si>
  <si>
    <t>UBMT TQVN và các tổ chức đoàn thể</t>
  </si>
  <si>
    <t xml:space="preserve">Trường MN Tu Mơ Rông </t>
  </si>
  <si>
    <t>Trường MN Hoa Pơ Lang</t>
  </si>
  <si>
    <t>Trường TH Kim Đồng</t>
  </si>
  <si>
    <t>Trường PTDТ ВТ THCS Kpă Klơng</t>
  </si>
  <si>
    <t>Trường PTDTBT TH - THCS xã Tu Mơ Rông</t>
  </si>
  <si>
    <t>Trung tâm Chính trị xã</t>
  </si>
  <si>
    <t>Trung tâm cung ứng Dịch vụ công xã</t>
  </si>
  <si>
    <t>Ban quản lý dự án và dịch vụ công xã</t>
  </si>
  <si>
    <t>Biểu mẫu số 57</t>
  </si>
  <si>
    <t>TỔNG HỢP QUYẾT TOÁN CHI THƯỜNG XUYÊN NGÂN SÁCH CẤP XÃ CỦA TỪNG CƠ QUAN, ĐƠN VỊ THEO NGUỒN VỐN NĂM 2025</t>
  </si>
  <si>
    <t>Bao gồm</t>
  </si>
  <si>
    <t>Trong đó</t>
  </si>
  <si>
    <t>Hủy bỏ</t>
  </si>
  <si>
    <t>7=1-6</t>
  </si>
  <si>
    <t>(Nguồn: Ngân sách Trung ương)</t>
  </si>
  <si>
    <t>Chương trình mục tiêu quốc gia</t>
  </si>
  <si>
    <t>Đầu tư phát triển</t>
  </si>
  <si>
    <t>Kinh phí sự nghiệp</t>
  </si>
  <si>
    <t>Chia ra</t>
  </si>
  <si>
    <t>Vốn trong nước</t>
  </si>
  <si>
    <t>Vốn ngoài nước</t>
  </si>
  <si>
    <t>16=5/1</t>
  </si>
  <si>
    <t>17=6/2</t>
  </si>
  <si>
    <t>18=7/3</t>
  </si>
  <si>
    <t>Chương trình MTQG Xây dựng nông thôn mới</t>
  </si>
  <si>
    <t>Nội dung thành phần 03: Tiếp tục thực hiện có hiệu quả cơ cấu lại ngành nông nghiệp, phát triển kinh tế nông thôn triển khai mạnh mẽ Chương trình mỗi xã một sản phẩm (OCOP) nhằm nâng cao giá trị gia tăng (10493)</t>
  </si>
  <si>
    <t>Nội dung thành phần 05: Nâng cao chất lượng giáo dục, y tế và chăm sóc sức khỏe người dân nông thôn nguồn NSTW (10495)</t>
  </si>
  <si>
    <t>Nội dung thành phần 06: Nâng cao chất lượng đời sống văn hóa của người dân nông thôn bảo tồn và phát huy các giá trị văn hóa truyền thống theo hướng bền vững gắn với phát triển du lịch nông thôn nguồn vốn ngân sách trung ương (10496)</t>
  </si>
  <si>
    <t>Nội dung thành phần số 07: Nâng cao chất lượng môi trường xây dựng cảnh quan nông thôn sáng - xanh - sạch - đẹp, an toàn giữ gìn và khôi phục cảnh quan truyền thống của nông thôn Việt Nam nguồn vốn ngân sách trung ương (10497)</t>
  </si>
  <si>
    <t>Nội dung thành phần số 8: Đẩy mạnh và nâng cao chất lượng hành chính công, hoạt động của chính quyền cơ sở; thúc đẩy chuyển đổi số trong nông thôn mới, ứng dụng công nghệ thông tin, công nghệ số, tăng cường khả năng tiếp cận pháp luật cho người dân, bình đẳng giới và phòng chống bạo lục trên cơ sở giới (10498)</t>
  </si>
  <si>
    <t>Nội dung thành phần số 9: Nâng cao chất lượng, phát huy vai trò của MTTQVN và các tổ chức chính trị - xã hội trong xây dựng nông thôn mới</t>
  </si>
  <si>
    <t>Nội dung thành phần số 10: Giữ vững quốc phòng, an ninh và trật tự xã hội nông thôn</t>
  </si>
  <si>
    <t>Nội dung thành phần số 11: Tăng cường công tác giám sát, đánh giá thực hiện Chương trình nâng cao năng lực xây dựng nông thôn mới truyền thông về xây dựng nông thôn mới thực hiện Phong trào thi đua cả nước chung sức xây dựng NTM (10502)</t>
  </si>
  <si>
    <t>Chương trình MTQG Giảm nghèo bền vững</t>
  </si>
  <si>
    <t>Dự án 2: Đa dạng hóa sinh kế, phát triển mô hình giảm nghèo</t>
  </si>
  <si>
    <t>Dự án 4: Phát triển giáo dục nghề nghiệp, việc làm bền vững</t>
  </si>
  <si>
    <t>Dự án 6: Truyền thông và giảm nghèo về thông tin</t>
  </si>
  <si>
    <t>Dự án 7: Nâng cao năng lực và giám sát, đánh giá chương trình</t>
  </si>
  <si>
    <t xml:space="preserve">Tổng số </t>
  </si>
  <si>
    <t>Ngân sách địa phương</t>
  </si>
  <si>
    <r>
      <rPr>
        <b/>
        <sz val="11"/>
        <rFont val="Times New Roman"/>
        <family val="1"/>
      </rPr>
      <t>TỔNG HỢP CÁC QUỸ TÀI CHÍNH NGOÀI NGÂN SÁCH NHÀ NƯỚC DO ĐỊA PHƯƠNG QUẢN LÝ</t>
    </r>
    <r>
      <rPr>
        <b/>
        <vertAlign val="superscript"/>
        <sz val="11"/>
        <rFont val="Times New Roman"/>
        <family val="1"/>
      </rPr>
      <t xml:space="preserve"> </t>
    </r>
    <r>
      <rPr>
        <b/>
        <sz val="11"/>
        <rFont val="Times New Roman"/>
        <family val="1"/>
      </rPr>
      <t>NĂM 2025</t>
    </r>
  </si>
  <si>
    <t>TÊN QUỸ</t>
  </si>
  <si>
    <t>DƯ NGUỒN ĐẾN 31/12/2024</t>
  </si>
  <si>
    <t>KẾ HOẠCH NĂM 2025</t>
  </si>
  <si>
    <t>THỰC HIỆN NĂM 2025</t>
  </si>
  <si>
    <t>DƯ NGUỒN ĐẾN 31/12/2025</t>
  </si>
  <si>
    <t>GHI CHÚ</t>
  </si>
  <si>
    <t xml:space="preserve">TỔNG NGUỒN VỐN PHÁT SINH TRONG NĂM </t>
  </si>
  <si>
    <t xml:space="preserve">TỔNG SỬ DỤNG NGUỒN VỐN TRONG NĂM </t>
  </si>
  <si>
    <t>CHÊNH LỆCH NGUỒN TRONG NĂM</t>
  </si>
  <si>
    <t>TỔNG SỐ</t>
  </si>
  <si>
    <t>TRONG ĐÓ: HỖ TRỢ TỪ NSTW (nếu có)</t>
  </si>
  <si>
    <t>5=2-4</t>
  </si>
  <si>
    <t>9=6-8</t>
  </si>
  <si>
    <t>10=1+6-8</t>
  </si>
  <si>
    <t xml:space="preserve"> </t>
  </si>
  <si>
    <t>Vụ HCSN</t>
  </si>
  <si>
    <t>Quỹ “Vì người nghèo” xã</t>
  </si>
  <si>
    <t>Quỹ Phòng chống thiên  tai</t>
  </si>
  <si>
    <t>Quỹ An ninh - quốc phòng</t>
  </si>
  <si>
    <t>Quỹ Đền ơn đáp nghĩa</t>
  </si>
  <si>
    <t>CV 168/TCDN-NV4 ngày 10/02/2023 của Cục TCDN</t>
  </si>
  <si>
    <t xml:space="preserve">Cục TCDN: </t>
  </si>
  <si>
    <t>Các quỹ tài chính nhà nước ngoài ngân sách</t>
  </si>
  <si>
    <t>dư đầu năm</t>
  </si>
  <si>
    <t xml:space="preserve">thu </t>
  </si>
  <si>
    <t>chi</t>
  </si>
  <si>
    <t>tồn</t>
  </si>
  <si>
    <t>Tổng</t>
  </si>
  <si>
    <t>Quỹ vì người nghèo</t>
  </si>
  <si>
    <t>Quỹ phòng chống thiên tai</t>
  </si>
  <si>
    <t>Quỹ QP-AN</t>
  </si>
  <si>
    <t>Biểu mẫu số 64</t>
  </si>
  <si>
    <t>TỔNG HỢP THU DỊCH VỤ CỦA ĐƠN VỊ SỰ NGHIỆP CÔNG NĂM 2025</t>
  </si>
  <si>
    <t xml:space="preserve">(KHÔNG BAO GỒM NGUỒN NGÂN SÁCH NHÀ NƯỚC) </t>
  </si>
  <si>
    <t>Kế hoạch năm 2025</t>
  </si>
  <si>
    <t>Thực hiện năm 2025</t>
  </si>
  <si>
    <t xml:space="preserve"> Sự nghiệp giáo dục - đào tạo và dạy nghề</t>
  </si>
  <si>
    <t xml:space="preserve"> Sự nghiệp giáo dục </t>
  </si>
  <si>
    <t xml:space="preserve"> Sự nghiệp đào tạo và dạy nghề</t>
  </si>
  <si>
    <t xml:space="preserve"> Sự nghiệp khoa học và công nghệ</t>
  </si>
  <si>
    <t xml:space="preserve"> Sự nghiệp kinh tế</t>
  </si>
  <si>
    <t xml:space="preserve"> Sự nghiệp văn hóa thông tin</t>
  </si>
  <si>
    <t xml:space="preserve"> Sự nghiệp phát thanh truyền hình</t>
  </si>
  <si>
    <t xml:space="preserve"> Sự nghiệp thể dục thể thao</t>
  </si>
  <si>
    <r>
      <rPr>
        <b/>
        <i/>
        <sz val="11"/>
        <rFont val="Times New Roman"/>
        <family val="1"/>
      </rPr>
      <t>Ghi chú:</t>
    </r>
    <r>
      <rPr>
        <i/>
        <sz val="11"/>
        <rFont val="Times New Roman"/>
        <family val="1"/>
      </rPr>
      <t xml:space="preserve"> </t>
    </r>
    <r>
      <rPr>
        <i/>
        <sz val="11"/>
        <rFont val="Times New Roman"/>
        <family val="1"/>
      </rPr>
      <t>Sự nghiệp giáo dục thu học phí HK II năm học 2024-2025</t>
    </r>
  </si>
  <si>
    <t>Biểu mẫu số 33</t>
  </si>
  <si>
    <t>KẾ HOẠCH THU DỊCH VỤ CỦA ĐƠN VỊ SỰ NGHIỆP CÔNG NĂM KẾ HOẠCH</t>
  </si>
  <si>
    <t>(KHÔNG BAO GỒM NGUỒN NSNN ĐẶT HÀNG, GIAO NHIỆM VỤ)</t>
  </si>
  <si>
    <t>(Dùng cho ngân sách các cấp chính quyền địa phương)</t>
  </si>
  <si>
    <t>Ước thực hiện năm hiện hành</t>
  </si>
  <si>
    <t>Kế hoạch</t>
  </si>
  <si>
    <t>- Sự nghiệp giáo dục - đào tạo và dạy nghề</t>
  </si>
  <si>
    <t>- Sự nghiệp y tế</t>
  </si>
  <si>
    <t>-….</t>
  </si>
  <si>
    <t>Các đơn vị do cấp tỉnh quản lý</t>
  </si>
  <si>
    <t>Các đơn vị do cấp huyện quản lý</t>
  </si>
  <si>
    <t>Các đơn vị do cấp xã quản lý</t>
  </si>
  <si>
    <t>Biểu mẫu số 53</t>
  </si>
  <si>
    <t>QUYẾT TOÁN CHI NGÂN SÁCH XÃ THEO CƠ CẤU CHI NĂM 2025</t>
  </si>
  <si>
    <t>Ngân sách cấp Tỉnh</t>
  </si>
  <si>
    <t>Ngân sách xã</t>
  </si>
  <si>
    <t>1=2+3</t>
  </si>
  <si>
    <t>4=5+6</t>
  </si>
  <si>
    <t>7=4/1</t>
  </si>
  <si>
    <t>8=5/2</t>
  </si>
  <si>
    <t>9=6/3</t>
  </si>
  <si>
    <t>CHI CÂN ĐỐI NSĐP</t>
  </si>
  <si>
    <t>Nội dung thành phần 02: Phát triển hạ tầng kinh tế - xã hội, cơ bản đồng bộ, hiện đại, đảm bảo kết nối nông thôn - đô thị và kết nối các vùng miền (10492)</t>
  </si>
  <si>
    <t>Biểu mẫu số 55</t>
  </si>
  <si>
    <t>QUYẾT TOÁN CHI ĐẦU TƯ PHÁT TRIỂN CỦA NGÂN SÁCH CÁP XÃ CHO TỪNG CƠ QUAN, TỔ CHỨC THEO LĨNH VỰC NĂM 2025</t>
  </si>
  <si>
    <t>QUYÊT TOÁN CHI THƯỜNG XUYÊN CỦA NGÂN SÁCH CẤP XÃ CHO TỪNG CƠ QUAN, TỔ CHỨC THEO LĨNH VỰC NĂM 2025</t>
  </si>
  <si>
    <t>TỔNG HỢP QUYẾT TOÁN CHI THƯỜNG XUYÊN NGÂN SÁCH CẤP XÃ CỦA TỪNG CƠ QUAN, TỔ CHỨC THEO NGUỒN VỐN NĂM 2025</t>
  </si>
  <si>
    <t>UBND XÃ SƠN HÀ</t>
  </si>
  <si>
    <t>hiền</t>
  </si>
  <si>
    <t>hường</t>
  </si>
  <si>
    <t>không</t>
  </si>
  <si>
    <t>THU NGÂN SÁCH NHÀ NƯỚC</t>
  </si>
  <si>
    <t>1</t>
  </si>
  <si>
    <t>Thu từ khu vực doanh nghiệp nhà nước do Trung ương quản lý</t>
  </si>
  <si>
    <t>- Thuế giá trị gia tăng</t>
  </si>
  <si>
    <t>Trong đó: Thu từ hoạt động thăm dò, khai thác, dầu khí</t>
  </si>
  <si>
    <t xml:space="preserve">- Thuế tiêu thụ đặc biệt </t>
  </si>
  <si>
    <t>Trong đó: Thu từ cơ sở kinh doanh nhập khẩu tiếp tục bán ra trong nước</t>
  </si>
  <si>
    <t>Trong đó: Thuế tài nguyên dầu, khí</t>
  </si>
  <si>
    <t>2</t>
  </si>
  <si>
    <t>Thu từ khu vực doanh nghiệp nhà nước do địa phương quản lý</t>
  </si>
  <si>
    <t>3</t>
  </si>
  <si>
    <t>Thu từ khu vực doanh nghiệp có vốn đầu tư nước ngoài</t>
  </si>
  <si>
    <t>Thu từ nhà cung cấp hàng hóa, dịch vụ ở nước ngoài</t>
  </si>
  <si>
    <t xml:space="preserve"> - Thuế giá trị gia tăng</t>
  </si>
  <si>
    <t xml:space="preserve"> - Thuế thu nhập doanh nghiệp</t>
  </si>
  <si>
    <t>Thu từ doanh nghiệp có vốn đầu tư nước ngoài</t>
  </si>
  <si>
    <t>Trong đó: Thu từ hoạt động thăm dò và khai thác dầu, khí</t>
  </si>
  <si>
    <t>- Thu từ khí thiên nhiên</t>
  </si>
  <si>
    <t>Trong đó: - Thu từ cơ sở kinh doanh nhập khẩu tiếp tục bán ra trong nước</t>
  </si>
  <si>
    <t>4</t>
  </si>
  <si>
    <t>Thu từ khu vực kinh tế ngoài quốc doanh</t>
  </si>
  <si>
    <t>5</t>
  </si>
  <si>
    <t xml:space="preserve">Lệ phí trước bạ </t>
  </si>
  <si>
    <t>6</t>
  </si>
  <si>
    <t>7</t>
  </si>
  <si>
    <t>8</t>
  </si>
  <si>
    <t>9</t>
  </si>
  <si>
    <t>Trong đó: - Thu từ hàng hóa nhập khẩu</t>
  </si>
  <si>
    <t xml:space="preserve">                 - Thu từ hàng hóa sản xuất trong nước</t>
  </si>
  <si>
    <t>Phí, lệ phí</t>
  </si>
  <si>
    <t>Bao gồm: - Phí, lệ phí do cơ quan nhà nước trung ương thu</t>
  </si>
  <si>
    <t xml:space="preserve">                 - Phí, lệ phí do cơ quan nhà nước địa phương thu</t>
  </si>
  <si>
    <t>Trong đó:  - Phí bảo vệ môi trường đối với nước thải</t>
  </si>
  <si>
    <t xml:space="preserve">                 - Phí hạ tầng cửa khẩu</t>
  </si>
  <si>
    <t xml:space="preserve">                - Phí tham quan các khu di tích, di sản thế giới </t>
  </si>
  <si>
    <t>11</t>
  </si>
  <si>
    <t>Tiền sử dụng đất</t>
  </si>
  <si>
    <t>Trong đó: - Thu do cơ quan, tổ chức, đơn vị thuộc Trung ương quản lý</t>
  </si>
  <si>
    <t xml:space="preserve">                - Thu do cơ quan, tổ chức, đơn vị thuộc địa phương quản lý</t>
  </si>
  <si>
    <t>12</t>
  </si>
  <si>
    <t>Thu tiền thuê đất</t>
  </si>
  <si>
    <t xml:space="preserve"> Trong đó: - Thu từ hoạt động thăm dò và khai thác dầu, khí</t>
  </si>
  <si>
    <t xml:space="preserve">                  - Thu tiền thuê đất một lần được nhà đầu tư ứng trước để bồi thường, hỗ trợ, tái định cư</t>
  </si>
  <si>
    <t>13</t>
  </si>
  <si>
    <t>Thu tiền sử dụng khu vực biển</t>
  </si>
  <si>
    <t>Trong đó: - Thuộc thẩm quyền giao của trung ương</t>
  </si>
  <si>
    <t xml:space="preserve">                - Thuộc thẩm quyền giao của địa phương</t>
  </si>
  <si>
    <t>14</t>
  </si>
  <si>
    <t>Thu từ khai thác, xử lý tài sản công xử lý theo quy định của pháp luật về quản lý, sử dụng tài sản công</t>
  </si>
  <si>
    <t xml:space="preserve">Trong đó: - Thu do các cơ quan, đơn vị, tổ chức thuộc trung ương xử lý </t>
  </si>
  <si>
    <t xml:space="preserve">                - Thu do cơ quan, đơn vị, tổ chức thuộc địa phương xử lý </t>
  </si>
  <si>
    <t>15</t>
  </si>
  <si>
    <t>Thu tiền cho thuê và bán nhà ở thuộc sở hữu nhà nước</t>
  </si>
  <si>
    <t>16</t>
  </si>
  <si>
    <t>Trong đó: - Thu khác ngân sách trung ương</t>
  </si>
  <si>
    <t>17</t>
  </si>
  <si>
    <t>Trong đó: - Giấy phép do Trung ương cấp</t>
  </si>
  <si>
    <t xml:space="preserve">                 - Giấy phép do Ủy ban nhân dân cấp tỉnh cấp</t>
  </si>
  <si>
    <t>18</t>
  </si>
  <si>
    <t>Thu từ quỹ đất công ích và thu hoa lợi công sản khác</t>
  </si>
  <si>
    <t>19</t>
  </si>
  <si>
    <t>Thu cổ tức và lợi nhuận sau thuế</t>
  </si>
  <si>
    <t>20</t>
  </si>
  <si>
    <t>Thu từ hoạt động xổ số</t>
  </si>
  <si>
    <t>Thu về dầu thô</t>
  </si>
  <si>
    <t>Thu về dầu thô theo hiệp định, hợp đồng</t>
  </si>
  <si>
    <t>Thuế tài nguyên</t>
  </si>
  <si>
    <t>Thuế thu nhập doanh nghiệp</t>
  </si>
  <si>
    <t>Lợi nhuận sau thuế được chia của Chính phủ Việt Nam</t>
  </si>
  <si>
    <t>Dầu lãi được chia của Chính phủ Việt Nam</t>
  </si>
  <si>
    <t>Thuế đặc biệt</t>
  </si>
  <si>
    <t>Thu về Condensate theo hiệp định, hợp đồng.</t>
  </si>
  <si>
    <t>Phụ thu về dầu, khí</t>
  </si>
  <si>
    <t>Thu về khí thiên nhiên (không bao gồm doanh nghiệp có vốn đầu tư nước ngoài)</t>
  </si>
  <si>
    <t>Thu từ hoạt động xuất, nhập khẩu</t>
  </si>
  <si>
    <t>Thuế tiêu thụ đặc biệt hàng nhập khẩu</t>
  </si>
  <si>
    <t>Thuế giá trị gia tăng hàng nhập khẩu</t>
  </si>
  <si>
    <t>Thuế bổ sung đối với hàng hoá nhập khẩu vào Việt Nam</t>
  </si>
  <si>
    <t>Thuế bảo vệ môi trường do cơ quan hải quan thực hiện</t>
  </si>
  <si>
    <t>Phí, lệ phí hải quan</t>
  </si>
  <si>
    <t>Thu Viện trợ</t>
  </si>
  <si>
    <t>Các khoản huy động, đóng góp</t>
  </si>
  <si>
    <t>Các khoản huy động đóng góp xây dựng cơ sở hạ tầng</t>
  </si>
  <si>
    <t>Các khoản huy động đóng góp khác</t>
  </si>
  <si>
    <t xml:space="preserve">Thu hồi vốn của Nhà nước và thu từ quỹ dự trữ tài chính </t>
  </si>
  <si>
    <t xml:space="preserve">Thu từ bán cổ phần, vốn góp của Nhà nước nộp ngân sách </t>
  </si>
  <si>
    <t>Thu từ các khoản cho vay của ngân sách</t>
  </si>
  <si>
    <t>Thu nợ gốc cho vay</t>
  </si>
  <si>
    <t>Thu lãi cho vay</t>
  </si>
  <si>
    <t>TỔNG NGUỒN THU NSNN (A+B+C+D+E)</t>
  </si>
  <si>
    <t>Tên đơn vị</t>
  </si>
  <si>
    <t/>
  </si>
  <si>
    <t>Chi giáo dục
đào tạo và dạy nghề</t>
  </si>
  <si>
    <t>Chi khoa học
và công nghệ</t>
  </si>
  <si>
    <t>Chi quốc
phòng</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</si>
  <si>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</si>
  <si>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</si>
  <si>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</si>
  <si>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</si>
  <si>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</si>
  <si>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</si>
  <si>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</si>
  <si>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</si>
  <si>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</si>
  <si>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</si>
  <si>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Dự toán
năm trước
chuyển sang</t>
  </si>
  <si>
    <t>Dự toán
đầu năm</t>
  </si>
  <si>
    <t>Dự toán
Bổ sung
Điều chỉnh</t>
  </si>
  <si>
    <t>Chi
giao thông</t>
  </si>
  <si>
    <t>Chi nông nghiệp,
 lâm nghiệp,
thủy lợi, thủy sản</t>
  </si>
  <si>
    <t>Chi SN
kinh tế khác</t>
  </si>
  <si>
    <t>1=2+3+4</t>
  </si>
  <si>
    <t>10</t>
  </si>
  <si>
    <t>21</t>
  </si>
  <si>
    <t>Xã Sơn Hà</t>
  </si>
  <si>
    <t>Tổng hợp ngân sách xã</t>
  </si>
  <si>
    <t>So
sánh
(%)</t>
  </si>
  <si>
    <t>22=5/1</t>
  </si>
  <si>
    <t xml:space="preserve"> Trường Phổ thông Dân tộc nội trú trung học cơ sở huyện Sơn Hà(1081413)</t>
  </si>
  <si>
    <t xml:space="preserve"> Trường Mầm non Sơn Thượng(1116271)</t>
  </si>
  <si>
    <t xml:space="preserve"> Trường Mầm non Hướng Dương(1116272)</t>
  </si>
  <si>
    <t xml:space="preserve"> Trường Mầm non Họa Mi(1116307)</t>
  </si>
  <si>
    <t xml:space="preserve"> Trường Mầm non 17/3(1116308)</t>
  </si>
  <si>
    <t xml:space="preserve"> Trường Tiểu học thị trấn Di Lăng số 1(1116311)</t>
  </si>
  <si>
    <t xml:space="preserve"> Trường Tiểu học thị trấn Di Lăng số 2(1116312)</t>
  </si>
  <si>
    <t xml:space="preserve"> Trường Tiểu học Sơn Thượng(1116313)</t>
  </si>
  <si>
    <t xml:space="preserve"> Trường Trung học cơ sở thị trấn Di Lăng(1116332)</t>
  </si>
  <si>
    <t xml:space="preserve"> Trường Trung học cơ sở Sơn Thượng(1116336)</t>
  </si>
  <si>
    <t xml:space="preserve"> Trường Trung học cơ sở Sơn Bao(1116339)</t>
  </si>
  <si>
    <t xml:space="preserve"> Ủy ban nhân dân xã Sơn Hà(1144043)</t>
  </si>
  <si>
    <t>100%</t>
  </si>
  <si>
    <t xml:space="preserve"> Văn phòng Đảng ủy Xã Sơn Hà(1155029)</t>
  </si>
  <si>
    <t xml:space="preserve"> Trung tâm Cung ứng Dịch vụ công xã Sơn Hà(1155168)</t>
  </si>
  <si>
    <t xml:space="preserve"> Văn phòng Hội đồng nhân dân và Uỷ ban nhân dân xã Sơn Hà(1159925)</t>
  </si>
  <si>
    <t>BIỂU MẪU 56</t>
  </si>
  <si>
    <t>cột dự toán ở ô cột số 1 là dự toán có cả số dự toán giữ lại nguồn 28</t>
  </si>
  <si>
    <t>nên so với trên đối chiếu dự toán mẫu 01 của các đơn vị thì nó thừa số dự toán giữ lại trên nguồn 28</t>
  </si>
  <si>
    <t>cột 5 chính là số đề nghị quyết toán nên tổng cột 5 chính là số chi thường xuyên trình quyết toán</t>
  </si>
  <si>
    <t>Biểu mẫu số 54-NĐ 31</t>
  </si>
  <si>
    <t>Đơn vị tính: Đồng</t>
  </si>
  <si>
    <t>T
T</t>
  </si>
  <si>
    <t>Đơn vị</t>
  </si>
  <si>
    <t>Số tiền còn lại</t>
  </si>
  <si>
    <t>Chi Đầu tư
 phát triển</t>
  </si>
  <si>
    <t>Chi
 thường xuyên</t>
  </si>
  <si>
    <t>Chi thường xuyên</t>
  </si>
  <si>
    <t>Chi từ chương trình MT QG</t>
  </si>
  <si>
    <t>Đầu tư</t>
  </si>
  <si>
    <t>Thường xuyên</t>
  </si>
  <si>
    <t xml:space="preserve">TỔNG SỐ </t>
  </si>
  <si>
    <t>VỐN ĐẦU TƯ</t>
  </si>
  <si>
    <t>Văn phòng HĐND và UBND xã Sơn Hà</t>
  </si>
  <si>
    <t>Vốn đầu tư theo ngành, lĩnh vực:</t>
  </si>
  <si>
    <t>8148825.Đập suối Nước Non, thôn Nước Bao, xã Sơn Bao</t>
  </si>
  <si>
    <t>Sửa chữa, nâng cấp Hội trường UBND Thị trấn Di Lăng</t>
  </si>
  <si>
    <t xml:space="preserve">Các Chương trình mục tiêu quốc gia giai đoạn 2021-2025 </t>
  </si>
  <si>
    <t>Chương trình mục tiêu quốc phát triển kinh tế - xã hội vùng đồng bào dân tộc thiểu số và miền núi GĐ 2021-2030</t>
  </si>
  <si>
    <t>Dự án 1: Giải quyết tình trạng thiếu đát ở, nhà ở, đất sản xuất, nước sinh hoạt</t>
  </si>
  <si>
    <t>Dự án 1: Giải quyết tình trạng thiếu đất ở, nhà ở, đất sản xuất, nước sinh hoạt thị trấn Di Lăng năm 2025</t>
  </si>
  <si>
    <t>Hỗ trợ nhà ở thuộc dự án 1 năm 2025 xã Sơn Bao</t>
  </si>
  <si>
    <t>Dự án 1: Giải quyết tình trạng thiếu đất ở, nhà ở, đất sản xuất, nước sinh hoạt xã Sơn Thượng năm 2025</t>
  </si>
  <si>
    <t>Dự án 4: Đầu tư cơ sở hạ tầng thiết yếu, phục vụ sản xuất, đời sống trong vùng đồng bào dân tộc thiểu số và miền núi và các đơn vị sự nghiệp công của lĩnh vực dân tộc</t>
  </si>
  <si>
    <t>Tiểu Dự án 1: Đầu tư cơ sở hạ tầng thiết yếu, phục vụ sản xuất, đời sống trong vùng đồng bào DTTS và MN</t>
  </si>
  <si>
    <t>Nâng cấp, sửa chữa Nhà sinh hoạt cộng đồng tổ dân phố Nước Nia</t>
  </si>
  <si>
    <t>Trường MN Sơn Thượng; Hạng mục: Xây dựng mới 01 phòng học tại điểm trường Bờ Reo</t>
  </si>
  <si>
    <t>Nâng cấp, sữa chữa Trường mầm non Hướng Dương.</t>
  </si>
  <si>
    <t>Xây mới 01 phòng học điểm trường TH &amp; THCS Pa Rang</t>
  </si>
  <si>
    <t>e</t>
  </si>
  <si>
    <t>Trường TH Sơn Thượng; Hạng mục: Xây dựng mới 01 phòng học tại điểm trường Làng Vố</t>
  </si>
  <si>
    <t>f</t>
  </si>
  <si>
    <t>Đường giao thông nông thôn Mang Nà - Nước Bao (nối tiếp)</t>
  </si>
  <si>
    <t>g</t>
  </si>
  <si>
    <t>Đường BTXM từ Tà Hoăng đi Làng Trang</t>
  </si>
  <si>
    <t>h</t>
  </si>
  <si>
    <t>Đường BTXM từ tỉnh lộ 623 đi đến nhà ông Chiến</t>
  </si>
  <si>
    <t>i</t>
  </si>
  <si>
    <t>Đường BTXM từ Tà Hoăng đi Làng Trùm (nối tiếp)</t>
  </si>
  <si>
    <t>k</t>
  </si>
  <si>
    <t>Nâng cấp đường BTXM vào KDC mới Nước Nia</t>
  </si>
  <si>
    <t>l</t>
  </si>
  <si>
    <t>Sửa chữa, nâng cấp tuyến đường ĐH77 đi Làng Mùng (nối tiếp)</t>
  </si>
  <si>
    <t>m</t>
  </si>
  <si>
    <t>Đường giao thông xóm Mang Dép thôn Nước Bao</t>
  </si>
  <si>
    <t>Dự án 6: Bảo tồn, phát huy giá trị văn hóa truyền thống tốt đẹp của các dân tộc thiểu số gắn với phát triển du lịch</t>
  </si>
  <si>
    <t>Sửa chữa nhà văn hóa thôn Tà Pa, xã Sơn Thượng</t>
  </si>
  <si>
    <t>.Đường BTXM tỉnh lộ 623 đi xóm Làng Mía</t>
  </si>
  <si>
    <t>8051930.Đường GTNT thực hiện CT MTQG XD NTM xã Sơn Thượng năm 2023</t>
  </si>
  <si>
    <t>2.3</t>
  </si>
  <si>
    <t>8115434.Đường GTNT thực hiện CT MTQG XD NTM xã Sơn Thượng năm 2024</t>
  </si>
  <si>
    <t>2.4</t>
  </si>
  <si>
    <t>7852591.Đường giao thông nông thôn Mang Nà - Nước Bao (nối tiếp)</t>
  </si>
  <si>
    <t>2.5</t>
  </si>
  <si>
    <t>Đường GTNT theo cơ chế tỉnh hỗ trợ xi măng xã Sơn Hà năm 2025</t>
  </si>
  <si>
    <t>tức là mẫu 55 nđ 31</t>
  </si>
  <si>
    <t>Mẫu biểu số 58/NĐ31</t>
  </si>
  <si>
    <t>QUYẾT TOÁN CHI NGÂN SÁCH ĐỊA PHƯƠNG TỪNG ĐỊA BÀN NĂM 2025</t>
  </si>
  <si>
    <t>Trong đó Dự toán</t>
  </si>
  <si>
    <t>Trong đó Quyết toán</t>
  </si>
  <si>
    <t>Chi nộp trả</t>
  </si>
  <si>
    <t>Chi
chuyển
nguồn
sang năm
sau</t>
  </si>
  <si>
    <t>Tổng số
Dự toán</t>
  </si>
  <si>
    <t>Tổng số
Quyết toán</t>
  </si>
  <si>
    <t>Tổng
số</t>
  </si>
  <si>
    <t>Chi
đầu tư
phát triển</t>
  </si>
  <si>
    <t>Chi
thường
xuyên</t>
  </si>
  <si>
    <t>Chi
CTMTQG</t>
  </si>
  <si>
    <t>Chi giáo dục
đào tạo
dạy nghề</t>
  </si>
  <si>
    <t>Chi đầu tư
phát triển</t>
  </si>
  <si>
    <t xml:space="preserve">Chi
thường xuyên </t>
  </si>
  <si>
    <t>Chi
thường xuyên</t>
  </si>
  <si>
    <t>22</t>
  </si>
  <si>
    <t>23=11/1</t>
  </si>
  <si>
    <t>24=12/2</t>
  </si>
  <si>
    <t>25=15/5</t>
  </si>
  <si>
    <t>26=18/8</t>
  </si>
  <si>
    <t>73.47%</t>
  </si>
  <si>
    <t>81.01%</t>
  </si>
  <si>
    <t>52.35%</t>
  </si>
  <si>
    <t xml:space="preserve">BIỂU 58 </t>
  </si>
  <si>
    <t>XÃ KO LÀM DO QUY ĐỊNH CHO TỈNH HUYỆN</t>
  </si>
  <si>
    <t>Mẫu biểu số 61/NĐ31</t>
  </si>
  <si>
    <t>BÁO CÁO QUYẾT TOÁN CHI  CHƯƠNG TRÌNH MỤC TIÊU QUỐC GIA NĂM 2025</t>
  </si>
  <si>
    <t>S
T
T</t>
  </si>
  <si>
    <t>Chỉ tiêu</t>
  </si>
  <si>
    <t>So sánh QT/DT</t>
  </si>
  <si>
    <t>Chương trình Mục tiêu Quốc gia</t>
  </si>
  <si>
    <t>Vốn
đầu tư PT</t>
  </si>
  <si>
    <t>Kinh phí
 sự nghiệp</t>
  </si>
  <si>
    <t>Chi Đầu tư phát triển</t>
  </si>
  <si>
    <t>Chi
 Đầu tư 
phát triển</t>
  </si>
  <si>
    <t>Vốn 
trong nước</t>
  </si>
  <si>
    <t>TỨC MẪU 62</t>
  </si>
  <si>
    <t xml:space="preserve">BIỂU 63 </t>
  </si>
  <si>
    <t>chưa thấy báo cáo</t>
  </si>
  <si>
    <t>kiểm tra lại trong năm 2026</t>
  </si>
  <si>
    <t xml:space="preserve">       </t>
  </si>
  <si>
    <t>Kinh phí
năm trước
chuyển sang</t>
  </si>
  <si>
    <t>Dự toán
năm2025</t>
  </si>
  <si>
    <t>Quyết toán
năm 2025</t>
  </si>
  <si>
    <t>KP giảm,
nộp trả</t>
  </si>
  <si>
    <t>Kinh phí chưa
sử dụng chuyển
sang năm sau</t>
  </si>
  <si>
    <t>Vốn
sự nghiệp</t>
  </si>
  <si>
    <t>Tổng vốn
đầu tư</t>
  </si>
  <si>
    <t>Bổ sung
trong năm</t>
  </si>
  <si>
    <t>Tổng vốn
sự nghiệp</t>
  </si>
  <si>
    <t>Chương trình mục tiêu quốc gia giảm nghèo bền vững giai đoạn 2021-2025 (00470)</t>
  </si>
  <si>
    <t>Đa dạng hóa sinh kế, phát triển mô hình giảm nghèo nguồn vốn ngân sách trung ương (10472)</t>
  </si>
  <si>
    <t xml:space="preserve">   Trung tâm Cung ứng Dịch vụ công xã Sơn Hà (1155168)</t>
  </si>
  <si>
    <t>Hỗ trợ phát triển sản xuất, cải thiện dinh dưỡng nguồn vốn ngân sách trung ương (10473)</t>
  </si>
  <si>
    <t xml:space="preserve">   Văn phòng Hội đồng nhân dân và Uỷ ban nhân dân xã Sơn Hà (1159925)</t>
  </si>
  <si>
    <t>Phát triển giáo dục nghề nghiệp, việc làm bền vững nguồn vốn ngân sách trung ương (10474)</t>
  </si>
  <si>
    <t>Truyền thông và giảm nghèo về thông tin nguồn vốn ngân sách trung ương (10476)</t>
  </si>
  <si>
    <t>Nâng cao năng lực và giám sát, đánh giá Chương trình nguồn vốn ngân sách trung ương (10477)</t>
  </si>
  <si>
    <t>Đa dạng hóa sinh kế, phát triển mô hình giảm nghèo nguồn vốn ngân sách cấp tỉnh (20472)</t>
  </si>
  <si>
    <t>Hỗ trợ phát triển sản xuất, cải thiện dinh dưỡng nguồn vốn ngân sách cấp tỉnh (20473)</t>
  </si>
  <si>
    <t>Phát triển giáo dục nghề nghiệp, việc làm bền vững nguồn vốn ngân sách cấp tỉnh (20474)</t>
  </si>
  <si>
    <t>Truyền thông và giảm nghèo về thông tin nguồn vốn ngân sách cấp tỉnh (20476)</t>
  </si>
  <si>
    <t>Nâng cao năng lực và giám sát, đánh giá Chương trình nguồn vốn ngân sách cấp tỉnh (20477)</t>
  </si>
  <si>
    <t>Chương trình mục tiêu quốc gia xây dựng nông thôn mới giai đoạn 2021-2025 (00490)</t>
  </si>
  <si>
    <t>Nâng cao chất lượng đời sống văn hóa của người dân nông thôn bảo tồn và phát huy các giá trị văn hóa truyền thống theo hướng bền vững gắn với phát triển du lịch nông thôn nguồn vốn ngân sách trung ương (10496)</t>
  </si>
  <si>
    <t>Giữ vững quốc phòng, an ninh và trật tự xã hội nông thôn nguồn vốn ngân sách trung ương (10501)</t>
  </si>
  <si>
    <t>Tăng cường công tác giám sát, đánh giá thực hiện Chương trình nâng cao năng lực xây dựng nông thôn mới truyền thông về xây dựng nông thôn mới thực hiện Phong trào thi đua cả nước chung sức xây dựng nô nguồn vốn ngân sách trung ương (10502)</t>
  </si>
  <si>
    <t>Nâng cao hiệu quả quản lý và thực hiện xây dựng nông thôn mới theo quy hoạch nhằm nâng cao đời sống kinh tế - xã hội nông thôn gắn với quá trình đô thị hóa nguồn vốn ngân sách cấp tỉnh (20491)</t>
  </si>
  <si>
    <t>Phát triển hạ tầng kinh tế - xã hội, cơ bản đồng bộ, hiện đại, đảm bảo kết nối nông thôn - đô thị và kết nối các vùng miền nguồn vốn ngân sách cấp tỉnh (20492)</t>
  </si>
  <si>
    <t xml:space="preserve">   Đường BTXM tỉnh lộ 623 đi xóm Làng Mía (7970444)</t>
  </si>
  <si>
    <t xml:space="preserve">   Đường GTNT theo cơ chế tỉnh hỗ trợ xi măng xã Sơn Hà năm 2025 (8161828)</t>
  </si>
  <si>
    <t>2.6</t>
  </si>
  <si>
    <t>Nâng cao chất lượng đời sống văn hóa của người dân nông thôn bảo tồn và phát huy các giá trị văn hóa truyền thống theo hướng bền vững gắn với phát triển du lịch nông thôn nguồn vốn ngân sách cấp tỉnh (20496)</t>
  </si>
  <si>
    <t>2.7</t>
  </si>
  <si>
    <t>Giữ vững quốc phòng, an ninh và trật tự xã hội nông thôn nguồn vốn ngân sách cấp tỉnh (20501)</t>
  </si>
  <si>
    <t>2.8</t>
  </si>
  <si>
    <t>Tăng cường công tác giám sát, đánh giá thực hiện Chương trình nâng cao năng lực xây dựng nông thôn mới truyền thông về xây dựng nông thôn mới thực hiện Phong trào thi đua cả nước chung sức xây dựng nô (20502)</t>
  </si>
  <si>
    <t>2.9</t>
  </si>
  <si>
    <t>Phát triển hạ tầng kinh tế - xã hội, cơ bản đồng bộ, hiện đại, đảm bảo kết nối nông thôn - đô thị và kết nối các vùng miền nguồn NS cấp xã (40492)</t>
  </si>
  <si>
    <t xml:space="preserve">   Đường GTNT thực hiện CT MTQG XD NTM xã Sơn Thượng năm 2023 (8051930)</t>
  </si>
  <si>
    <t xml:space="preserve">   Đường GTNT thực hiện CT MTQG XD NTM xã Sơn Thượng năm 2024 (8115434)</t>
  </si>
  <si>
    <t>Chương trình mục tiêu quốc gia phát triển kinh tế - xã hội vùng đồng bào dân tộc thiểu số và miền núi giai đoạn 2021-2030, giai đoạn I: từ năm 2021 đến năm 2025 (00510)</t>
  </si>
  <si>
    <t>Giải quyết tình trạng thiếu đất ở, nhà ở, đất sản xuất, nước sinh hoạt nguồn vốn ngân sách trung ương (10511)</t>
  </si>
  <si>
    <t xml:space="preserve">   Dự án 1: Giải quyết tình trạng thiếu đất ở, nhà ở, đất sản xuất, nước sinh hoạt thị trấn Di Lăng năm 2025 (8134580)</t>
  </si>
  <si>
    <t xml:space="preserve">   Hỗ trợ nhà ở thuộc dự án 1 năm 2025 xã Sơn Bao (8136210)</t>
  </si>
  <si>
    <t xml:space="preserve">   Dự án 1: Giải quyết tình trạng thiếu đất ở, nhà ở, đất sản xuất, nước sinh hoạt xã Sơn Thượng năm 2025 (8138961)</t>
  </si>
  <si>
    <t>Phát triển sản xuất nông, lâm nghiệp bền vững, phát huy tiềm năng, thế mạnh của các vùng miền để sản xuất hàng hóa theo chuỗi giá trị nguồn NSTW (10513)</t>
  </si>
  <si>
    <t>Đầu tư cơ sở hạ tầng thiết yếu, phục vụ sản xuất, đời sống trong vùng đồng bào dân tộc thiểu số và miền núi và các đơn vị sự nghiệp công lập của lĩnh vực dân tộc nguồn vốn NSTW (10514)</t>
  </si>
  <si>
    <t xml:space="preserve">   Đường giao thông nông thôn Mang Nà - Nước Bao (nối tiếp) (8083911)</t>
  </si>
  <si>
    <t xml:space="preserve">   Nâng cấp, sửa chữa Nhà sinh hoạt cộng đồng tổ dân phố Nước Nia (8089009)</t>
  </si>
  <si>
    <t xml:space="preserve">   Trường MN Sơn Thượng; Hạng mục: Xây dựng mới 01 phòng học tại điểm trường Bờ Reo (8090049)</t>
  </si>
  <si>
    <t xml:space="preserve">   Nâng cấp, sữa chữa Trường mầm non Hướng Dương. (8136900)</t>
  </si>
  <si>
    <t xml:space="preserve">   Đường BTXM từ Tà Hoăng đi Làng Trang (8138959)</t>
  </si>
  <si>
    <t xml:space="preserve">   Đường BTXM từ tỉnh lộ 623 đi đến nhà ông Chiến (8138965)</t>
  </si>
  <si>
    <t xml:space="preserve">   Đường BTXM từ Tà Hoăng đi Làng Trùm (nối tiếp) (8138969)</t>
  </si>
  <si>
    <t xml:space="preserve">   Nâng cấp đường BTXM vào KDC mới Nước Nia (8148477)</t>
  </si>
  <si>
    <t xml:space="preserve">   Sữa chữa, nâng cấp tuyến đường DH77 đi Làng Mùng (nối tiếp) (8151773)</t>
  </si>
  <si>
    <t xml:space="preserve">   8167376 (8167376)</t>
  </si>
  <si>
    <t>3.4</t>
  </si>
  <si>
    <t>Phát triển giáo dục đào tạo nâng cao chất lượng nguồn nhân lực nguồn vốn NSTW (10515)</t>
  </si>
  <si>
    <t>3.5</t>
  </si>
  <si>
    <t>Bảo tồn, phát huy giá trị văn hóa truyền thống tốt đẹp của các dân tộc thiểu số gắn với phát triển du lịch nguồn vốn NSTW (10516)</t>
  </si>
  <si>
    <t>3.6</t>
  </si>
  <si>
    <t>Chăm sóc sức khỏe Nhân dân, nâng cao thể trạng, tầm vóc người dân tộc thiểu số; phòng chống suy dinh dưỡng trẻ em nguồn vốn NSTW (10517)</t>
  </si>
  <si>
    <t>3.7</t>
  </si>
  <si>
    <t>Đầu tư phát triển nhóm dân tộc thiểu số rất ít người và nhóm dân tộc còn nhiều khó khăn nguồn vốn NSTW (10519)</t>
  </si>
  <si>
    <t>3.8</t>
  </si>
  <si>
    <t>Truyền thông, tuyên truyền, vận động trong vùng đồng bào dân tộc thiểu số và miền núi. Kiểm tra, giám sát đánh giá việc tổ chức thực hiện chương trình nguồn vốn NSTW (10521)</t>
  </si>
  <si>
    <t>3.9</t>
  </si>
  <si>
    <t>Giải quyết tình trạng thiếu đất ở, nhà ở, đất sản xuất, nước sinh hoạt nguồn vốn ngân sách cấp tỉnh (20511)</t>
  </si>
  <si>
    <t>3.10</t>
  </si>
  <si>
    <t>Phát triển sản xuất nông, lâm nghiệp bền vững, phát huy tiềm năng, thế mạnh của các vùng miền để sản xuất hàng hóa theo chuỗi giá trị nguồn NS cấp tỉnh (20513)</t>
  </si>
  <si>
    <t>3.11</t>
  </si>
  <si>
    <t>Đầu tư cơ sở hạ tầng thiết yếu, phục vụ sản xuất, đời sống trong vùng đồng bào dân tộc thiểu số và miền núi và các đơn vị sự nghiệp công lập của lĩnh vực dân tộc nguồn vốn ngân sách cấp tỉnh (20514)</t>
  </si>
  <si>
    <t xml:space="preserve">   Sữa chữa nhà văn hóa thôn Tà Pa, xã Sơn Thượng (8014355)</t>
  </si>
  <si>
    <t xml:space="preserve">   Xây mới 01 phòng học điểm trường TH  THCS Pa Rang (8083910)</t>
  </si>
  <si>
    <t xml:space="preserve">   Trường TH Sơn Thượng; Hạng mục: Xây dựng mới 01 phòng học tại điểm trường Làng Vố (8091085)</t>
  </si>
  <si>
    <t>3.12</t>
  </si>
  <si>
    <t>Phát triển giáo dục đào tạo nâng cao chất lượng nguồn nhân lực nguồn vốn ngân sách cấp tỉnh (20515)</t>
  </si>
  <si>
    <t>3.13</t>
  </si>
  <si>
    <t>Bảo tồn, phát huy giá trị văn hóa truyền thống tốt đẹp của các dân tộc thiểu số gắn với phát triển du lịch nguồn vốn ngân sách cấp tỉnh (20516)</t>
  </si>
  <si>
    <t>3.14</t>
  </si>
  <si>
    <t>Chăm sóc sức khỏe Nhân dân, nâng cao thể trạng, tầm vóc người dân tộc thiểu số phòng chống suy dinh dưỡng trẻ em nguồn vốn ngân sách cấp tỉnh (20517)</t>
  </si>
  <si>
    <t>3.15</t>
  </si>
  <si>
    <t>Đầu tư phát triển nhóm dân tộc thiểu số rất ít người và nhóm dân tộc còn nhiều khó khăn nguồn vốn NS cấp tỉnh (20519)</t>
  </si>
  <si>
    <t>3.16</t>
  </si>
  <si>
    <t>Truyền thông, tuyên truyền, vận động trong vùng đồng bào dân tộc thiểu số và miền núi. Kiểm tra, giám sát đánh giá việc tổ chức thực hiện chương trình nguồn vốn ngân sách cấp tỉnh (20521)</t>
  </si>
  <si>
    <t>BÁO CÁO QUYẾT TOÁN CHI CHƯƠNG TRÌNH MỤC TIÊU QUỐC GIA NĂM  2025</t>
  </si>
  <si>
    <t>Ủy ban mặt trận Tổ quốc Việt Nam xã Sơn Hà (1151856)</t>
  </si>
  <si>
    <t>Thực hiện bình đẳng giới và giải quyết những vấn đề cấp thiết đối với phụ nữ và trẻ em (10518, 20518)</t>
  </si>
  <si>
    <t>3.17</t>
  </si>
  <si>
    <t>3.18</t>
  </si>
  <si>
    <t>Truyền thông, tuyên truyền, vận động trong vùng đồng bào dân tộc thiểu số và miền núi. Kiểm tra, giám sát đánh giá việc tổ chức thực hiện chương trình nguồn vốn ngân sách cấp tỉnh (10521, 20521)</t>
  </si>
  <si>
    <t>Biểu 61</t>
  </si>
  <si>
    <t>số đầu tư có sai khác so với số của hiền cung cấp qua</t>
  </si>
  <si>
    <t>vốn ntm</t>
  </si>
  <si>
    <t>vốn</t>
  </si>
  <si>
    <t>lệch</t>
  </si>
  <si>
    <t>công trình Đường GTNT Mang Nà - Nước Bao trong báo cáo năm của kb nó là vốn ngân sách ko phải vốn đầu tư</t>
  </si>
  <si>
    <t>qt</t>
  </si>
  <si>
    <t>CHI ĐẦU TƯ</t>
  </si>
  <si>
    <t>Chương trình mục tiêu quốc gia phát triển kinh tế - xã hội vùng đồng bào dân tộc thiểu số và miền núi giai đoạn 2021-2030, giai đoạn I: từ năm 2021 đến năm 2025</t>
  </si>
  <si>
    <t>BIỂU MẪU 53</t>
  </si>
  <si>
    <t>DT GỒM ĐẦU NĂM</t>
  </si>
  <si>
    <t>DT CHI SN MTQG</t>
  </si>
  <si>
    <t>TOÀN BỘ BIỂU MẪU ĐỀU SO SÁNH VỚI DỰ TOÁN ĐẦU NĂM</t>
  </si>
  <si>
    <t>tập huấn đã được nhắc đến với cb của BTC Nguyễn Văn Phòng</t>
  </si>
  <si>
    <t>Dự phòng chi chỉ tiêu có, nhưng khi quyết toán thì qt vào 13 mục theo quy định, điều này cũng đã được lý giải khi giao dự toán là số chưa sử dụng, còn khi quyết toán thì sd vào mục cụ thể</t>
  </si>
  <si>
    <t xml:space="preserve">(có báo cáo giải trình cụ thể số sử dụng DPC) biểu </t>
  </si>
  <si>
    <t>Dự phòng chi đã được báo cáo tại biểu mẫu 67 trong báo cáo quyết toán. Việc quyết toán chỉ là thống nhất cái báo cáo vì bc đã được thẩm tra</t>
  </si>
  <si>
    <t>không đưa vào so sánh, giải trình cụ thể tại biểu 61</t>
  </si>
  <si>
    <t>các mẫu qt theo cơ cấu thì để DPC riêng, QT theeo lĩnh vực thì đẩy DPC vào lĩnh vực tương ứng</t>
  </si>
  <si>
    <t>VD 52</t>
  </si>
  <si>
    <t xml:space="preserve"> ỦY BAN MẶT TRẬN TỔ QUỐC VIỆT NAM XÃ SƠN HÀ(1151856)</t>
  </si>
  <si>
    <t xml:space="preserve"> Ủy ban Mặt trận Tổ quốc Việt Nam xã Sơn Hà (1151856)</t>
  </si>
  <si>
    <t>mẫu này bao gồm cả ctmt của các đơn vị</t>
  </si>
  <si>
    <t>lọc ra theo biểu 56 thì đưa vào mẫu 57</t>
  </si>
  <si>
    <t>biểu 54 xuất trên phần mềm mua thì có mặt trận vốn sự nghiệp mà biểu 61 thì không có nên lệch, phải tự đưa số vào biểu 61</t>
  </si>
  <si>
    <t>Dự toán 2025</t>
  </si>
  <si>
    <t>Quyết toán 2025</t>
  </si>
  <si>
    <t>Tổng cộng
Dự toán</t>
  </si>
  <si>
    <t>Chi ĐT phát triển
(không kể CTMTQG)</t>
  </si>
  <si>
    <t>Chi TX
(không kể CTMTQG)</t>
  </si>
  <si>
    <t>Chi dự phòng</t>
  </si>
  <si>
    <t>Tổng chi</t>
  </si>
  <si>
    <t>Chi chuyển
nguồn</t>
  </si>
  <si>
    <t>Nộp trả NS
cấp trên</t>
  </si>
  <si>
    <t>Chi ĐT</t>
  </si>
  <si>
    <t>Chi TX</t>
  </si>
  <si>
    <t>Chi
CTMT-QG</t>
  </si>
  <si>
    <t>Chi ĐT
phát triển</t>
  </si>
  <si>
    <t>Các cơ quan tổ chức</t>
  </si>
  <si>
    <t xml:space="preserve"> Đường giao thông nông thôn Mang Nà - Nước Bao (nối tiếp)(7852591)</t>
  </si>
  <si>
    <t xml:space="preserve"> Đường BTXM tỉnh lộ 623 đi xóm Làng Mía(7970444)</t>
  </si>
  <si>
    <t xml:space="preserve"> Sữa chữa nhà văn hóa thôn Tà Pa, xã Sơn Thượng(8014355)</t>
  </si>
  <si>
    <t xml:space="preserve"> Đường GTNT thực hiện CT MTQG XD NTM xã Sơn Thượng năm 2023(8051930)</t>
  </si>
  <si>
    <t xml:space="preserve"> Xây mới 01 phòng học điểm trường TH  THCS Pa Rang(8083910)</t>
  </si>
  <si>
    <t xml:space="preserve"> Đường giao thông nông thôn Mang Nà - Nước Bao (nối tiếp)(8083911)</t>
  </si>
  <si>
    <t xml:space="preserve"> Nâng cấp, sửa chữa Nhà sinh hoạt cộng đồng tổ dân phố Nước Nia(8089009)</t>
  </si>
  <si>
    <t xml:space="preserve"> Trường MN Sơn Thượng; Hạng mục: Xây dựng mới 01 phòng học tại điểm trường Bờ Reo(8090049)</t>
  </si>
  <si>
    <t xml:space="preserve"> Trường TH Sơn Thượng; Hạng mục: Xây dựng mới 01 phòng học tại điểm trường Làng Vố(8091085)</t>
  </si>
  <si>
    <t xml:space="preserve"> Đường GTNT thực hiện CT MTQG XD NTM xã Sơn Thượng năm 2024(8115434)</t>
  </si>
  <si>
    <t xml:space="preserve"> Sửa chữa, nâng cấp Hội trường UBND Thị trấn Di Lăng(8132868)</t>
  </si>
  <si>
    <t xml:space="preserve"> Dự án 1: Giải quyết tình trạng thiếu đất ở, nhà ở, đất sản xuất, nước sinh hoạt thị trấn Di Lăng năm 2025(8134580)</t>
  </si>
  <si>
    <t xml:space="preserve"> Hỗ trợ nhà ở thuộc dự án 1 năm 2025 xã Sơn Bao(8136210)</t>
  </si>
  <si>
    <t xml:space="preserve"> Nâng cấp, sữa chữa Trường mầm non Hướng Dương.(8136900)</t>
  </si>
  <si>
    <t xml:space="preserve"> Đường BTXM từ Tà Hoăng đi Làng Trang(8138959)</t>
  </si>
  <si>
    <t xml:space="preserve"> Dự án 1: Giải quyết tình trạng thiếu đất ở, nhà ở, đất sản xuất, nước sinh hoạt xã Sơn Thượng năm 2025(8138961)</t>
  </si>
  <si>
    <t xml:space="preserve"> Đường BTXM từ tỉnh lộ 623 đi đến nhà ông Chiến(8138965)</t>
  </si>
  <si>
    <t xml:space="preserve"> Đường BTXM từ Tà Hoăng đi Làng Trùm (nối tiếp)(8138969)</t>
  </si>
  <si>
    <t xml:space="preserve"> Nâng cấp đường BTXM vào KDC mới Nước Nia(8148477)</t>
  </si>
  <si>
    <t xml:space="preserve"> Đập suối Nước Non, thôn Nước Bao, xã Sơn Bao(8148825)</t>
  </si>
  <si>
    <t xml:space="preserve"> Sữa chữa, nâng cấp tuyến đường DH77 đi Làng Mùng (nối tiếp)(8151773)</t>
  </si>
  <si>
    <t xml:space="preserve"> Đường GTNT theo cơ chế tỉnh hỗ trợ xi măng xã Sơn Hà năm 2025(8161828)</t>
  </si>
  <si>
    <t>Bổ sung có mục tiêu cho ngân sách cấp dưới</t>
  </si>
  <si>
    <t>Chi nộp trả ngân sách cấp trên</t>
  </si>
  <si>
    <t>Chi chuyển nguồn ngân sách năm sau</t>
  </si>
  <si>
    <t xml:space="preserve">  Đường giao thông xóm Mang Dép, thôn Nước Bao  (8167376)</t>
  </si>
  <si>
    <t>số trên 56 và 54 ko khớp vì 54 cả chi đầu tư và chi thường xuyên, 56 chỉ có chi thường xuyên</t>
  </si>
  <si>
    <t xml:space="preserve">Hủy dự toán
</t>
  </si>
  <si>
    <t>Đơn vị: Đồng</t>
  </si>
  <si>
    <t>QUYẾT TOÁN CHI ĐẦU TƯ NGÂN SÁCH CẤP XÃ CHO TỪNG CƠ QUAN, TỔ CHỨC THEO LĨNH VỰC NĂM 2025</t>
  </si>
  <si>
    <t>CTX</t>
  </si>
  <si>
    <t>Dự toán
được cấp</t>
  </si>
  <si>
    <t>Kinh phí
thực hiện
trong năm</t>
  </si>
  <si>
    <t>Nguồn
còn lại</t>
  </si>
  <si>
    <t xml:space="preserve">Dự toán
đầu năm </t>
  </si>
  <si>
    <t>Bổ sung
trong năm
(kể cả số
ghi thu,
ghi chi)</t>
  </si>
  <si>
    <t>Giảm trừ
trong năm
(nếu có)</t>
  </si>
  <si>
    <t>Chuyển nguồn
năm sau</t>
  </si>
  <si>
    <t>1=2+3+4-5</t>
  </si>
  <si>
    <t>BIỂU MẪU 57</t>
  </si>
  <si>
    <t>chờ kb hạch toán xong xuất ghi vào mẫu 57</t>
  </si>
  <si>
    <t>(Kèm theo Nghị quyết số     /NQ-HĐND ngày 30 tháng 3 năm 2026 của HĐND xã  Sơn Hà)</t>
  </si>
  <si>
    <t>(Kèm theo Nghị quyết số          /NQ-HĐND ngày 30 tháng 3 năm 2026 của HĐND xã Sơn Hà)</t>
  </si>
  <si>
    <t>(Kèm theo Nghị quyết số        /NQ-HĐND ngày 30 tháng 3 năm 2026 của HĐND xã Sơn Hà)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</si>
</sst>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1" formatCode="_(* #,##0_);_(* \(#,##0\);_(* &quot;-&quot;_);_(@_)"/>
    <numFmt numFmtId="43" formatCode="_(* #,##0.00_);_(* \(#,##0.00\);_(* &quot;-&quot;??_);_(@_)"/>
    <numFmt numFmtId="164" formatCode="_-* #,##0.00\ _₫_-;\-* #,##0.00\ _₫_-;_-* &quot;-&quot;??\ _₫_-;_-@_-"/>
    <numFmt numFmtId="165" formatCode="_-* #,##0_-;\-* #,##0_-;_-* &quot;-&quot;_-;_-@_-"/>
    <numFmt numFmtId="166" formatCode="_-* #,##0.00_-;\-* #,##0.00_-;_-* &quot;-&quot;??_-;_-@_-"/>
    <numFmt numFmtId="167" formatCode="_ * #,##0.00_ ;_ * \-#,##0.00_ ;_ * &quot;-&quot;??_ ;_ @_ "/>
    <numFmt numFmtId="168" formatCode="###,###,###"/>
    <numFmt numFmtId="169" formatCode="_(* #,##0_);_(* \(#,##0\);_(* &quot;-&quot;??_);_(@_)"/>
    <numFmt numFmtId="170" formatCode="_(* #,##0.0000_);_(* \(#,##0.0000\);_(* &quot;-&quot;??_);_(@_)"/>
    <numFmt numFmtId="171" formatCode="_(* #,##0.0_);_(* \(#,##0.0\);_(* &quot;-&quot;??_);_(@_)"/>
    <numFmt numFmtId="172" formatCode="_(* #,##0.000_);_(* \(#,##0.000\);_(* &quot;-&quot;??_);_(@_)"/>
    <numFmt numFmtId="173" formatCode="00"/>
    <numFmt numFmtId="174" formatCode="_(* #,##0.000_);_(* \(#,##0.000\);_(* &quot;-&quot;???_);_(@_)"/>
    <numFmt numFmtId="175" formatCode="_(* #,##0.000000_);_(* \(#,##0.000000\);_(* &quot;-&quot;??_);_(@_)"/>
    <numFmt numFmtId="176" formatCode="_(* #,##0.00000_);_(* \(#,##0.00000\);_(* &quot;-&quot;??_);_(@_)"/>
    <numFmt numFmtId="177" formatCode="_(* #,##0.0_);_(* \(#,##0.0\);_(* &quot;-&quot;?_);_(@_)"/>
    <numFmt numFmtId="178" formatCode="_-* #,##0_-;\-* #,##0_-;_-* &quot;-&quot;??_-;_-@_-"/>
    <numFmt numFmtId="179" formatCode="_(* #,##0.000000_);_(* \(#,##0.000000\);_(* &quot;-&quot;??????_);_(@_)"/>
    <numFmt numFmtId="180" formatCode="_-* #,##0.000\ _₫_-;\-* #,##0.000\ _₫_-;_-* &quot;-&quot;???\ _₫_-;_-@_-"/>
    <numFmt numFmtId="181" formatCode="#,###"/>
    <numFmt numFmtId="182" formatCode="_ * #,##0_ ;_ * \-#,##0_ ;_ * &quot;-&quot;_ ;_ @_ "/>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name val="Times New Roman"/>
      <family val="1"/>
    </font>
    <font>
      <i/>
      <sz val="12"/>
      <name val="Times New Roman"/>
      <family val="1"/>
    </font>
    <font>
      <sz val="12"/>
      <name val="Times New Roman"/>
      <family val="1"/>
    </font>
    <font>
      <b/>
      <sz val="12"/>
      <color indexed="8"/>
      <name val="Times New Roman"/>
      <family val="1"/>
    </font>
    <font>
      <i/>
      <sz val="12"/>
      <color indexed="8"/>
      <name val="Times New Roman"/>
      <family val="1"/>
    </font>
    <font>
      <sz val="11"/>
      <name val="Times New Roman"/>
      <family val="1"/>
    </font>
    <font>
      <b/>
      <i/>
      <sz val="11"/>
      <name val="Times New Roman"/>
      <family val="1"/>
    </font>
    <font>
      <i/>
      <sz val="11"/>
      <name val="Times New Roman"/>
      <family val="1"/>
    </font>
    <font>
      <sz val="11"/>
      <color theme="1"/>
      <name val="Times New Roman"/>
      <family val="1"/>
    </font>
    <font>
      <i/>
      <sz val="11"/>
      <color theme="1"/>
      <name val="Calibri"/>
      <family val="2"/>
      <scheme val="minor"/>
    </font>
    <font>
      <b/>
      <sz val="11"/>
      <color theme="1"/>
      <name val="Calibri"/>
      <family val="2"/>
      <scheme val="minor"/>
    </font>
    <font>
      <sz val="11"/>
      <name val="Calibri"/>
      <family val="2"/>
      <scheme val="minor"/>
    </font>
    <font>
      <b/>
      <sz val="11"/>
      <name val="Times New Roman"/>
      <family val="1"/>
    </font>
    <font>
      <sz val="11"/>
      <color theme="1"/>
      <name val="Calibri"/>
      <family val="2"/>
      <scheme val="minor"/>
    </font>
    <font>
      <b/>
      <sz val="11"/>
      <color theme="1"/>
      <name val="Times New Roman"/>
      <family val="1"/>
    </font>
    <font>
      <i/>
      <sz val="11"/>
      <color theme="1"/>
      <name val="Times New Roman"/>
      <family val="1"/>
    </font>
    <font>
      <sz val="11"/>
      <color rgb="FF000000"/>
      <name val="Times New Roman"/>
      <family val="1"/>
    </font>
    <font>
      <b/>
      <sz val="13"/>
      <name val="Times New Roman"/>
      <family val="1"/>
    </font>
    <font>
      <sz val="13"/>
      <name val="Times New Roman"/>
      <family val="1"/>
    </font>
    <font>
      <i/>
      <sz val="10"/>
      <name val="Times New Roman"/>
      <family val="1"/>
    </font>
    <font>
      <b/>
      <sz val="10"/>
      <name val="Times New Roman"/>
      <family val="1"/>
    </font>
    <font>
      <sz val="10"/>
      <name val="Times New Roman"/>
      <family val="1"/>
    </font>
    <font>
      <sz val="11"/>
      <name val="Calibri"/>
      <family val="2"/>
    </font>
    <font>
      <sz val="11"/>
      <color rgb="FFFF0000"/>
      <name val="Times New Roman"/>
      <family val="1"/>
    </font>
    <font>
      <b/>
      <i/>
      <sz val="10"/>
      <name val="Times New Roman"/>
      <family val="1"/>
    </font>
    <font>
      <sz val="10"/>
      <color theme="1"/>
      <name val="Times New Roman"/>
      <family val="1"/>
    </font>
    <font>
      <sz val="10"/>
      <color theme="1"/>
      <name val="Calibri"/>
      <family val="2"/>
      <scheme val="minor"/>
    </font>
    <font>
      <sz val="12"/>
      <name val=".VnTime"/>
      <family val="2"/>
    </font>
    <font>
      <sz val="12"/>
      <color theme="1"/>
      <name val="Times New Roman"/>
      <family val="1"/>
    </font>
    <font>
      <sz val="11"/>
      <name val="Arial"/>
      <family val="2"/>
    </font>
    <font>
      <b/>
      <sz val="11"/>
      <name val="Arial"/>
      <family val="2"/>
    </font>
    <font>
      <b/>
      <sz val="11"/>
      <color indexed="10"/>
      <name val="Times New Roman"/>
      <family val="1"/>
    </font>
    <font>
      <i/>
      <sz val="12"/>
      <color theme="1"/>
      <name val="Times New Roman"/>
      <family val="1"/>
    </font>
    <font>
      <b/>
      <sz val="12"/>
      <color theme="1"/>
      <name val="Times New Roman"/>
      <family val="1"/>
    </font>
    <font>
      <sz val="14"/>
      <color theme="1"/>
      <name val="Times New Roman"/>
      <family val="1"/>
    </font>
    <font>
      <sz val="11"/>
      <color indexed="8"/>
      <name val="Calibri"/>
      <family val="2"/>
    </font>
    <font>
      <sz val="12"/>
      <color indexed="8"/>
      <name val="Times New Roman"/>
      <family val="1"/>
    </font>
    <font>
      <b/>
      <sz val="11"/>
      <color rgb="FFFF0000"/>
      <name val="Times New Roman"/>
      <family val="1"/>
    </font>
    <font>
      <sz val="11"/>
      <color rgb="FFFF0000"/>
      <name val="Calibri"/>
      <family val="2"/>
    </font>
    <font>
      <b/>
      <sz val="11"/>
      <name val="Calibri"/>
      <family val="2"/>
    </font>
    <font>
      <sz val="11"/>
      <color theme="0"/>
      <name val="Calibri"/>
      <family val="2"/>
    </font>
    <font>
      <sz val="12"/>
      <color rgb="FFFF0000"/>
      <name val="Times New Roman"/>
      <family val="1"/>
    </font>
    <font>
      <b/>
      <sz val="12"/>
      <color rgb="FFFF0000"/>
      <name val="Times New Roman"/>
      <family val="1"/>
    </font>
    <font>
      <b/>
      <sz val="11"/>
      <color theme="0"/>
      <name val="Calibri"/>
      <family val="2"/>
    </font>
    <font>
      <i/>
      <sz val="11"/>
      <color indexed="8"/>
      <name val="Calibri"/>
      <family val="2"/>
    </font>
    <font>
      <b/>
      <sz val="11"/>
      <color indexed="8"/>
      <name val="Calibri"/>
      <family val="2"/>
    </font>
    <font>
      <sz val="12"/>
      <color theme="0"/>
      <name val="Times New Roman"/>
      <family val="1"/>
    </font>
    <font>
      <b/>
      <sz val="12"/>
      <color theme="0"/>
      <name val="Times New Roman"/>
      <family val="1"/>
    </font>
    <font>
      <sz val="12"/>
      <color theme="1"/>
      <name val="Calibri"/>
      <family val="2"/>
      <scheme val="minor"/>
    </font>
    <font>
      <sz val="10"/>
      <name val="Arial"/>
      <family val="2"/>
    </font>
    <font>
      <sz val="11"/>
      <color theme="1"/>
      <name val="Calibri"/>
      <family val="2"/>
    </font>
    <font>
      <sz val="11"/>
      <name val=".VnTime"/>
      <family val="2"/>
    </font>
    <font>
      <sz val="10"/>
      <name val="Arial"/>
      <family val="2"/>
    </font>
    <font>
      <sz val="14"/>
      <color theme="1"/>
      <name val="Calibri"/>
      <family val="2"/>
      <scheme val="minor"/>
    </font>
    <font>
      <sz val="14"/>
      <name val=".VnTime"/>
      <family val="2"/>
    </font>
    <font>
      <sz val="10"/>
      <name val=".VnArial"/>
      <family val="2"/>
    </font>
    <font>
      <sz val="12"/>
      <color indexed="63"/>
      <name val="Arial Narrow"/>
      <family val="2"/>
    </font>
    <font>
      <sz val="14"/>
      <name val="Times New Roman"/>
      <family val="1"/>
    </font>
    <font>
      <sz val="10"/>
      <name val="MS Sans Serif"/>
      <charset val="134"/>
    </font>
    <font>
      <sz val="11"/>
      <color indexed="63"/>
      <name val="Calibri"/>
      <family val="2"/>
    </font>
    <font>
      <sz val="12"/>
      <name val="Times New Roman"/>
      <family val="1"/>
    </font>
    <font>
      <b/>
      <vertAlign val="superscript"/>
      <sz val="11"/>
      <name val="Times New Roman"/>
      <family val="1"/>
    </font>
    <font>
      <sz val="11"/>
      <color indexed="8"/>
      <name val="Calibri"/>
      <family val="2"/>
      <charset val="163"/>
    </font>
    <font>
      <sz val="10"/>
      <name val="Arial"/>
      <family val="2"/>
      <charset val="163"/>
    </font>
    <font>
      <b/>
      <sz val="11"/>
      <name val="Times New Roman"/>
      <family val="1"/>
      <charset val="163"/>
    </font>
    <font>
      <sz val="11"/>
      <name val="Arial"/>
      <family val="2"/>
      <charset val="163"/>
    </font>
    <font>
      <sz val="11"/>
      <name val="Times New Roman"/>
      <family val="1"/>
      <charset val="163"/>
    </font>
    <font>
      <i/>
      <sz val="11"/>
      <name val="Times New Roman"/>
      <family val="1"/>
      <charset val="163"/>
    </font>
    <font>
      <b/>
      <sz val="12"/>
      <name val="Times New Roman"/>
      <family val="1"/>
      <charset val="163"/>
    </font>
    <font>
      <sz val="12"/>
      <name val="Times New Roman"/>
      <family val="1"/>
      <charset val="163"/>
    </font>
    <font>
      <sz val="12"/>
      <name val=".VnTime"/>
      <family val="2"/>
      <charset val="163"/>
    </font>
    <font>
      <i/>
      <sz val="12"/>
      <name val="Times New Roman"/>
      <family val="1"/>
      <charset val="163"/>
    </font>
    <font>
      <b/>
      <sz val="9"/>
      <color theme="1"/>
      <name val="Arial"/>
      <family val="2"/>
    </font>
    <font>
      <sz val="10"/>
      <color theme="1"/>
      <name val="Arial"/>
      <family val="2"/>
    </font>
    <font>
      <sz val="9"/>
      <color theme="1"/>
      <name val="Arial"/>
      <family val="2"/>
    </font>
    <font>
      <b/>
      <sz val="10"/>
      <color theme="1"/>
      <name val="Arial"/>
      <family val="2"/>
    </font>
    <font>
      <i/>
      <sz val="9"/>
      <color theme="1"/>
      <name val="Arial"/>
      <family val="2"/>
    </font>
    <font>
      <sz val="9"/>
      <color indexed="81"/>
      <name val="Tahoma"/>
      <family val="2"/>
    </font>
    <font>
      <b/>
      <sz val="9"/>
      <color indexed="81"/>
      <name val="Tahoma"/>
      <family val="2"/>
    </font>
    <font>
      <vertAlign val="superscript"/>
      <sz val="12"/>
      <name val="Times New Roman"/>
      <family val="1"/>
    </font>
    <font>
      <b/>
      <i/>
      <vertAlign val="superscript"/>
      <sz val="12"/>
      <name val="Times New Roman"/>
      <family val="1"/>
    </font>
    <font>
      <i/>
      <vertAlign val="superscript"/>
      <sz val="12"/>
      <name val="Times New Roman"/>
      <family val="1"/>
    </font>
    <font>
      <b/>
      <vertAlign val="superscript"/>
      <sz val="12"/>
      <name val="Times New Roman"/>
      <family val="1"/>
    </font>
    <font>
      <b/>
      <vertAlign val="superscript"/>
      <sz val="12"/>
      <color indexed="8"/>
      <name val="Times New Roman"/>
      <family val="1"/>
    </font>
    <font>
      <vertAlign val="superscript"/>
      <sz val="12"/>
      <color theme="1"/>
      <name val="Times New Roman"/>
      <family val="1"/>
    </font>
    <font>
      <vertAlign val="superscript"/>
      <sz val="12"/>
      <color indexed="8"/>
      <name val="Times New Roman"/>
      <family val="1"/>
    </font>
    <font>
      <b/>
      <sz val="10"/>
      <color indexed="8"/>
      <name val="Times New Roman"/>
      <family val="1"/>
    </font>
    <font>
      <b/>
      <u/>
      <sz val="10"/>
      <name val="Times New Roman"/>
      <family val="1"/>
    </font>
    <font>
      <sz val="10"/>
      <color indexed="8"/>
      <name val="Times New Roman"/>
      <family val="1"/>
    </font>
    <font>
      <b/>
      <sz val="10"/>
      <color theme="1"/>
      <name val="Times New Roman"/>
      <family val="1"/>
    </font>
    <font>
      <sz val="11"/>
      <color indexed="8"/>
      <name val="Times New Roman"/>
      <family val="1"/>
    </font>
    <font>
      <b/>
      <i/>
      <sz val="11"/>
      <color indexed="8"/>
      <name val="Times New Roman"/>
      <family val="1"/>
    </font>
    <font>
      <b/>
      <sz val="11"/>
      <color indexed="8"/>
      <name val="Times New Roman"/>
      <family val="1"/>
    </font>
    <font>
      <i/>
      <sz val="11"/>
      <color indexed="8"/>
      <name val="Times New Roman"/>
      <family val="1"/>
    </font>
    <font>
      <i/>
      <sz val="10"/>
      <color indexed="8"/>
      <name val="Times New Roman"/>
      <family val="1"/>
    </font>
    <font>
      <b/>
      <sz val="14"/>
      <color theme="1"/>
      <name val="Times New Roman"/>
      <family val="1"/>
    </font>
    <font>
      <i/>
      <sz val="10"/>
      <color theme="1"/>
      <name val="Times New Roman"/>
      <family val="1"/>
    </font>
    <font>
      <b/>
      <sz val="9"/>
      <color theme="1"/>
      <name val="Times New Roman"/>
      <family val="1"/>
    </font>
    <font>
      <sz val="9"/>
      <color theme="1"/>
      <name val="Times New Roman"/>
      <family val="1"/>
    </font>
    <font>
      <i/>
      <sz val="9"/>
      <color theme="1"/>
      <name val="Times New Roman"/>
      <family val="1"/>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hair">
        <color auto="1"/>
      </top>
      <bottom/>
      <diagonal/>
    </border>
    <border>
      <left/>
      <right/>
      <top/>
      <bottom style="thin">
        <color auto="1"/>
      </bottom>
      <diagonal/>
    </border>
    <border>
      <left style="thin">
        <color auto="1"/>
      </left>
      <right style="thin">
        <color auto="1"/>
      </right>
      <top/>
      <bottom style="hair">
        <color auto="1"/>
      </bottom>
      <diagonal/>
    </border>
    <border>
      <left style="thin">
        <color auto="1"/>
      </left>
      <right/>
      <top style="hair">
        <color auto="1"/>
      </top>
      <bottom style="thin">
        <color auto="1"/>
      </bottom>
      <diagonal/>
    </border>
    <border>
      <left style="thin">
        <color auto="1"/>
      </left>
      <right/>
      <top/>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style="thin">
        <color auto="1"/>
      </left>
      <right style="thin">
        <color auto="1"/>
      </right>
      <top/>
      <bottom style="dotted">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64">
    <xf numFmtId="0" fontId="0" fillId="0" borderId="0"/>
    <xf numFmtId="43" fontId="20" fillId="0" borderId="0" applyFont="0" applyFill="0" applyBorder="0" applyAlignment="0" applyProtection="0"/>
    <xf numFmtId="0" fontId="56" fillId="0" borderId="0"/>
    <xf numFmtId="41" fontId="57" fillId="0" borderId="0" applyFont="0" applyFill="0" applyBorder="0" applyAlignment="0" applyProtection="0"/>
    <xf numFmtId="43" fontId="58" fillId="0" borderId="0" applyFont="0" applyFill="0" applyBorder="0" applyAlignment="0" applyProtection="0"/>
    <xf numFmtId="43" fontId="59" fillId="0" borderId="0" applyFont="0" applyFill="0" applyBorder="0" applyAlignment="0" applyProtection="0"/>
    <xf numFmtId="43" fontId="6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4" fontId="42" fillId="0" borderId="0" applyFont="0" applyFill="0" applyBorder="0" applyAlignment="0" applyProtection="0"/>
    <xf numFmtId="166" fontId="56" fillId="0" borderId="0" applyFont="0" applyFill="0" applyBorder="0" applyAlignment="0" applyProtection="0"/>
    <xf numFmtId="166" fontId="56" fillId="0" borderId="0" applyFont="0" applyFill="0" applyBorder="0" applyAlignment="0" applyProtection="0"/>
    <xf numFmtId="43" fontId="42" fillId="0" borderId="0" applyFont="0" applyFill="0" applyBorder="0" applyAlignment="0" applyProtection="0"/>
    <xf numFmtId="43" fontId="56" fillId="0" borderId="0" applyFont="0" applyFill="0" applyBorder="0" applyAlignment="0" applyProtection="0"/>
    <xf numFmtId="43" fontId="57" fillId="0" borderId="0" applyFont="0" applyFill="0" applyBorder="0" applyAlignment="0" applyProtection="0"/>
    <xf numFmtId="43" fontId="56" fillId="0" borderId="0" applyFont="0" applyFill="0" applyBorder="0" applyAlignment="0" applyProtection="0"/>
    <xf numFmtId="164" fontId="56" fillId="0" borderId="0" applyFont="0" applyFill="0" applyBorder="0" applyAlignment="0" applyProtection="0"/>
    <xf numFmtId="166" fontId="20" fillId="0" borderId="0" applyFont="0" applyFill="0" applyBorder="0" applyAlignment="0" applyProtection="0"/>
    <xf numFmtId="166" fontId="34" fillId="0" borderId="0" applyFont="0" applyFill="0" applyBorder="0" applyAlignment="0" applyProtection="0"/>
    <xf numFmtId="167" fontId="20" fillId="0" borderId="0" applyFont="0" applyFill="0" applyBorder="0" applyAlignment="0" applyProtection="0">
      <alignment vertical="center"/>
    </xf>
    <xf numFmtId="167" fontId="20" fillId="0" borderId="0" applyFont="0" applyFill="0" applyBorder="0" applyAlignment="0" applyProtection="0">
      <alignment vertical="center"/>
    </xf>
    <xf numFmtId="43" fontId="20" fillId="0" borderId="0" applyFont="0" applyFill="0" applyBorder="0" applyAlignment="0" applyProtection="0"/>
    <xf numFmtId="0" fontId="61" fillId="0" borderId="0"/>
    <xf numFmtId="0" fontId="59" fillId="0" borderId="0"/>
    <xf numFmtId="0" fontId="20" fillId="0" borderId="0"/>
    <xf numFmtId="0" fontId="34" fillId="0" borderId="0"/>
    <xf numFmtId="0" fontId="56" fillId="0" borderId="0"/>
    <xf numFmtId="0" fontId="62" fillId="0" borderId="0"/>
    <xf numFmtId="0" fontId="57" fillId="0" borderId="0"/>
    <xf numFmtId="0" fontId="20" fillId="0" borderId="0"/>
    <xf numFmtId="0" fontId="20" fillId="0" borderId="0"/>
    <xf numFmtId="0" fontId="63" fillId="0" borderId="0"/>
    <xf numFmtId="0" fontId="56" fillId="0" borderId="0"/>
    <xf numFmtId="0" fontId="20" fillId="0" borderId="0"/>
    <xf numFmtId="0" fontId="56" fillId="0" borderId="0"/>
    <xf numFmtId="0" fontId="57" fillId="0" borderId="0"/>
    <xf numFmtId="0" fontId="9" fillId="0" borderId="0"/>
    <xf numFmtId="0" fontId="56" fillId="0" borderId="0"/>
    <xf numFmtId="0" fontId="56" fillId="0" borderId="0"/>
    <xf numFmtId="0" fontId="64" fillId="0" borderId="0"/>
    <xf numFmtId="0" fontId="20" fillId="0" borderId="0"/>
    <xf numFmtId="0" fontId="9" fillId="0" borderId="0"/>
    <xf numFmtId="0" fontId="56" fillId="0" borderId="0"/>
    <xf numFmtId="0" fontId="56" fillId="0" borderId="0"/>
    <xf numFmtId="0" fontId="57" fillId="0" borderId="0"/>
    <xf numFmtId="0" fontId="42" fillId="0" borderId="0"/>
    <xf numFmtId="0" fontId="20" fillId="0" borderId="0"/>
    <xf numFmtId="0" fontId="55" fillId="0" borderId="0"/>
    <xf numFmtId="0" fontId="41" fillId="0" borderId="0"/>
    <xf numFmtId="0" fontId="20" fillId="0" borderId="0"/>
    <xf numFmtId="0" fontId="65" fillId="0" borderId="0"/>
    <xf numFmtId="0" fontId="34" fillId="0" borderId="0"/>
    <xf numFmtId="0" fontId="56" fillId="0" borderId="0"/>
    <xf numFmtId="0" fontId="42" fillId="0" borderId="0"/>
    <xf numFmtId="0" fontId="66" fillId="0" borderId="0"/>
    <xf numFmtId="0" fontId="67" fillId="0" borderId="0"/>
    <xf numFmtId="0" fontId="69" fillId="0" borderId="0"/>
    <xf numFmtId="43" fontId="6" fillId="0" borderId="0" applyFont="0" applyFill="0" applyBorder="0" applyAlignment="0" applyProtection="0"/>
    <xf numFmtId="0" fontId="6" fillId="0" borderId="0"/>
    <xf numFmtId="0" fontId="70" fillId="0" borderId="0"/>
    <xf numFmtId="43" fontId="70" fillId="0" borderId="0" applyFont="0" applyFill="0" applyBorder="0" applyAlignment="0" applyProtection="0"/>
    <xf numFmtId="0" fontId="34" fillId="0" borderId="0"/>
    <xf numFmtId="0" fontId="42" fillId="0" borderId="0"/>
    <xf numFmtId="0" fontId="56" fillId="0" borderId="0"/>
  </cellStyleXfs>
  <cellXfs count="890">
    <xf numFmtId="0" fontId="0" fillId="0" borderId="0" xfId="0"/>
    <xf numFmtId="0" fontId="7" fillId="0" borderId="0" xfId="38" applyFont="1" applyFill="1" applyAlignment="1">
      <alignment horizontal="center" vertical="center" wrapText="1"/>
    </xf>
    <xf numFmtId="168" fontId="8" fillId="0" borderId="0" xfId="38" applyNumberFormat="1" applyFont="1" applyFill="1" applyAlignment="1">
      <alignment horizontal="center" vertical="center" wrapText="1"/>
    </xf>
    <xf numFmtId="0" fontId="8" fillId="0" borderId="0" xfId="38" applyFont="1" applyFill="1" applyAlignment="1">
      <alignment horizontal="center" vertical="center" wrapText="1"/>
    </xf>
    <xf numFmtId="0" fontId="9" fillId="0" borderId="0" xfId="38" applyFont="1" applyFill="1" applyAlignment="1">
      <alignment horizontal="center" vertical="center" wrapText="1"/>
    </xf>
    <xf numFmtId="0" fontId="7" fillId="0" borderId="0" xfId="43" applyFont="1" applyAlignment="1">
      <alignment horizontal="center" vertical="center" wrapText="1"/>
    </xf>
    <xf numFmtId="0" fontId="9" fillId="0" borderId="0" xfId="38" applyNumberFormat="1" applyFont="1" applyFill="1" applyAlignment="1">
      <alignment horizontal="center" vertical="center" wrapText="1"/>
    </xf>
    <xf numFmtId="0" fontId="7" fillId="0" borderId="0" xfId="38" applyNumberFormat="1" applyFont="1" applyFill="1" applyAlignment="1">
      <alignment horizontal="center" vertical="center" wrapText="1"/>
    </xf>
    <xf numFmtId="0" fontId="7" fillId="0" borderId="0" xfId="0" applyFont="1" applyAlignment="1">
      <alignment horizontal="center" vertical="center" wrapText="1"/>
    </xf>
    <xf numFmtId="168" fontId="7" fillId="0" borderId="1" xfId="38" applyNumberFormat="1" applyFont="1" applyFill="1" applyBorder="1" applyAlignment="1" applyProtection="1">
      <alignment horizontal="center" vertical="center" wrapText="1"/>
    </xf>
    <xf numFmtId="0" fontId="7" fillId="0" borderId="1" xfId="38" applyFont="1" applyFill="1" applyBorder="1" applyAlignment="1">
      <alignment horizontal="center" vertical="center" wrapText="1"/>
    </xf>
    <xf numFmtId="168" fontId="8" fillId="0" borderId="2" xfId="38" applyNumberFormat="1" applyFont="1" applyFill="1" applyBorder="1" applyAlignment="1" applyProtection="1">
      <alignment horizontal="center" vertical="center" wrapText="1"/>
    </xf>
    <xf numFmtId="168" fontId="8" fillId="0" borderId="2" xfId="38" applyNumberFormat="1" applyFont="1" applyFill="1" applyBorder="1" applyAlignment="1">
      <alignment horizontal="center" vertical="center" wrapText="1"/>
    </xf>
    <xf numFmtId="168" fontId="7" fillId="0" borderId="3" xfId="38" applyNumberFormat="1" applyFont="1" applyFill="1" applyBorder="1" applyAlignment="1" applyProtection="1">
      <alignment horizontal="center" vertical="center" wrapText="1"/>
    </xf>
    <xf numFmtId="168" fontId="7" fillId="0" borderId="3" xfId="38" applyNumberFormat="1" applyFont="1" applyFill="1" applyBorder="1" applyAlignment="1">
      <alignment horizontal="left" vertical="center" wrapText="1"/>
    </xf>
    <xf numFmtId="43" fontId="7" fillId="0" borderId="3" xfId="1" applyFont="1" applyFill="1" applyBorder="1" applyAlignment="1">
      <alignment horizontal="center" vertical="center" wrapText="1"/>
    </xf>
    <xf numFmtId="43" fontId="7" fillId="0" borderId="3" xfId="1" applyFont="1" applyBorder="1" applyAlignment="1">
      <alignment horizontal="center" vertical="center" wrapText="1"/>
    </xf>
    <xf numFmtId="168" fontId="9" fillId="0" borderId="3" xfId="38" applyNumberFormat="1" applyFont="1" applyBorder="1" applyAlignment="1">
      <alignment horizontal="center" vertical="center" wrapText="1"/>
    </xf>
    <xf numFmtId="168" fontId="9" fillId="0" borderId="3" xfId="38" applyNumberFormat="1" applyFont="1" applyBorder="1" applyAlignment="1">
      <alignment horizontal="left" vertical="center" wrapText="1"/>
    </xf>
    <xf numFmtId="168" fontId="8" fillId="0" borderId="3" xfId="38" applyNumberFormat="1" applyFont="1" applyBorder="1" applyAlignment="1">
      <alignment horizontal="left" vertical="center" wrapText="1"/>
    </xf>
    <xf numFmtId="43" fontId="12" fillId="0" borderId="3" xfId="38" applyNumberFormat="1" applyFont="1" applyBorder="1" applyAlignment="1">
      <alignment horizontal="center" vertical="center" wrapText="1"/>
    </xf>
    <xf numFmtId="43" fontId="8" fillId="0" borderId="3" xfId="1" applyFont="1" applyBorder="1" applyAlignment="1">
      <alignment horizontal="center" vertical="center" wrapText="1"/>
    </xf>
    <xf numFmtId="43" fontId="9" fillId="0" borderId="3" xfId="1" applyFont="1" applyBorder="1" applyAlignment="1">
      <alignment horizontal="center" vertical="center" wrapText="1"/>
    </xf>
    <xf numFmtId="168" fontId="9" fillId="0" borderId="4" xfId="38" applyNumberFormat="1" applyFont="1" applyBorder="1" applyAlignment="1">
      <alignment horizontal="center" vertical="center" wrapText="1"/>
    </xf>
    <xf numFmtId="168" fontId="9" fillId="0" borderId="4" xfId="38" applyNumberFormat="1" applyFont="1" applyBorder="1" applyAlignment="1">
      <alignment horizontal="left" vertical="center" wrapText="1"/>
    </xf>
    <xf numFmtId="43" fontId="8" fillId="0" borderId="4" xfId="1" applyFont="1" applyBorder="1" applyAlignment="1">
      <alignment horizontal="center" vertical="center" wrapText="1"/>
    </xf>
    <xf numFmtId="43" fontId="7" fillId="0" borderId="4" xfId="1" applyFont="1" applyBorder="1" applyAlignment="1">
      <alignment horizontal="center" vertical="center" wrapText="1"/>
    </xf>
    <xf numFmtId="168" fontId="8" fillId="0" borderId="5" xfId="38" applyNumberFormat="1" applyFont="1" applyFill="1" applyBorder="1" applyAlignment="1">
      <alignment horizontal="center" vertical="center" wrapText="1"/>
    </xf>
    <xf numFmtId="168" fontId="7" fillId="0" borderId="6" xfId="38" applyNumberFormat="1" applyFont="1" applyFill="1" applyBorder="1" applyAlignment="1" applyProtection="1">
      <alignment horizontal="center" vertical="center" wrapText="1"/>
    </xf>
    <xf numFmtId="168" fontId="7" fillId="0" borderId="7" xfId="38" applyNumberFormat="1" applyFont="1" applyFill="1" applyBorder="1" applyAlignment="1" applyProtection="1">
      <alignment horizontal="center" vertical="center" wrapText="1"/>
    </xf>
    <xf numFmtId="168" fontId="7" fillId="0" borderId="8" xfId="38" applyNumberFormat="1" applyFont="1" applyFill="1" applyBorder="1" applyAlignment="1" applyProtection="1">
      <alignment horizontal="center" vertical="center" wrapText="1"/>
    </xf>
    <xf numFmtId="0" fontId="7" fillId="0" borderId="8" xfId="38" applyFont="1" applyFill="1" applyBorder="1" applyAlignment="1">
      <alignment horizontal="center" vertical="center" wrapText="1"/>
    </xf>
    <xf numFmtId="0" fontId="7" fillId="0" borderId="9" xfId="38" applyFont="1" applyFill="1" applyBorder="1" applyAlignment="1">
      <alignment horizontal="center" vertical="center" wrapText="1"/>
    </xf>
    <xf numFmtId="168" fontId="9" fillId="0" borderId="10" xfId="38" applyNumberFormat="1" applyFont="1" applyFill="1" applyBorder="1" applyAlignment="1" applyProtection="1">
      <alignment horizontal="center" vertical="center" wrapText="1"/>
    </xf>
    <xf numFmtId="168" fontId="9" fillId="0" borderId="11" xfId="38" applyNumberFormat="1" applyFont="1" applyFill="1" applyBorder="1" applyAlignment="1" applyProtection="1">
      <alignment horizontal="center" vertical="center" wrapText="1"/>
    </xf>
    <xf numFmtId="0" fontId="9" fillId="0" borderId="12" xfId="38" applyFont="1" applyFill="1" applyBorder="1" applyAlignment="1">
      <alignment horizontal="center" vertical="center" wrapText="1"/>
    </xf>
    <xf numFmtId="168" fontId="9" fillId="0" borderId="13" xfId="38" applyNumberFormat="1" applyFont="1" applyFill="1" applyBorder="1" applyAlignment="1" applyProtection="1">
      <alignment horizontal="center" vertical="center" wrapText="1"/>
    </xf>
    <xf numFmtId="168" fontId="9" fillId="0" borderId="14" xfId="38" applyNumberFormat="1" applyFont="1" applyFill="1" applyBorder="1" applyAlignment="1" applyProtection="1">
      <alignment horizontal="center" vertical="center" wrapText="1"/>
    </xf>
    <xf numFmtId="0" fontId="9" fillId="0" borderId="15" xfId="38" applyFont="1" applyFill="1" applyBorder="1" applyAlignment="1">
      <alignment horizontal="center" vertical="center" wrapText="1"/>
    </xf>
    <xf numFmtId="168" fontId="7" fillId="0" borderId="16" xfId="38" applyNumberFormat="1" applyFont="1" applyFill="1" applyBorder="1" applyAlignment="1" applyProtection="1">
      <alignment horizontal="center" vertical="center" wrapText="1"/>
    </xf>
    <xf numFmtId="168" fontId="7" fillId="0" borderId="17" xfId="38" applyNumberFormat="1" applyFont="1" applyFill="1" applyBorder="1" applyAlignment="1">
      <alignment horizontal="center" vertical="center" wrapText="1"/>
    </xf>
    <xf numFmtId="168" fontId="7" fillId="0" borderId="18" xfId="38" applyNumberFormat="1" applyFont="1" applyFill="1" applyBorder="1" applyAlignment="1" applyProtection="1">
      <alignment horizontal="center" vertical="center" wrapText="1"/>
    </xf>
    <xf numFmtId="168" fontId="7" fillId="0" borderId="2" xfId="38" applyNumberFormat="1" applyFont="1" applyFill="1" applyBorder="1" applyAlignment="1">
      <alignment horizontal="center" vertical="center" wrapText="1"/>
    </xf>
    <xf numFmtId="0" fontId="9" fillId="0" borderId="19" xfId="38" applyFont="1" applyFill="1" applyBorder="1" applyAlignment="1">
      <alignment horizontal="center" vertical="center" wrapText="1"/>
    </xf>
    <xf numFmtId="168" fontId="8" fillId="0" borderId="20" xfId="38" applyNumberFormat="1" applyFont="1" applyFill="1" applyBorder="1" applyAlignment="1">
      <alignment horizontal="center" vertical="center" wrapText="1"/>
    </xf>
    <xf numFmtId="168" fontId="8" fillId="0" borderId="3" xfId="38" applyNumberFormat="1" applyFont="1" applyFill="1" applyBorder="1" applyAlignment="1" applyProtection="1">
      <alignment horizontal="center" vertical="center" wrapText="1"/>
    </xf>
    <xf numFmtId="0" fontId="8" fillId="0" borderId="3" xfId="38" applyFont="1" applyFill="1" applyBorder="1" applyAlignment="1">
      <alignment horizontal="center" vertical="center" wrapText="1"/>
    </xf>
    <xf numFmtId="0" fontId="8" fillId="0" borderId="21" xfId="38" applyFont="1" applyFill="1" applyBorder="1" applyAlignment="1">
      <alignment horizontal="center" vertical="center" wrapText="1"/>
    </xf>
    <xf numFmtId="168" fontId="7" fillId="0" borderId="20" xfId="38" applyNumberFormat="1" applyFont="1" applyFill="1" applyBorder="1" applyAlignment="1">
      <alignment horizontal="center" vertical="center" wrapText="1"/>
    </xf>
    <xf numFmtId="0" fontId="7" fillId="0" borderId="3" xfId="38" applyFont="1" applyFill="1" applyBorder="1" applyAlignment="1">
      <alignment horizontal="center" vertical="center" wrapText="1"/>
    </xf>
    <xf numFmtId="0" fontId="7" fillId="0" borderId="21" xfId="38" applyFont="1" applyFill="1" applyBorder="1" applyAlignment="1">
      <alignment horizontal="center" vertical="center" wrapText="1"/>
    </xf>
    <xf numFmtId="0" fontId="9" fillId="0" borderId="3" xfId="38" applyFont="1" applyFill="1" applyBorder="1" applyAlignment="1">
      <alignment horizontal="center" vertical="center" wrapText="1"/>
    </xf>
    <xf numFmtId="0" fontId="9" fillId="0" borderId="21" xfId="38" applyFont="1" applyFill="1" applyBorder="1" applyAlignment="1">
      <alignment horizontal="center" vertical="center" wrapText="1"/>
    </xf>
    <xf numFmtId="168" fontId="9" fillId="0" borderId="22" xfId="38" applyNumberFormat="1" applyFont="1" applyFill="1" applyBorder="1" applyAlignment="1" applyProtection="1">
      <alignment horizontal="center" vertical="center" wrapText="1"/>
    </xf>
    <xf numFmtId="168" fontId="9" fillId="0" borderId="23" xfId="38" applyNumberFormat="1" applyFont="1" applyFill="1" applyBorder="1" applyAlignment="1" applyProtection="1">
      <alignment horizontal="center" vertical="center" wrapText="1"/>
    </xf>
    <xf numFmtId="0" fontId="9" fillId="0" borderId="23" xfId="38" applyFont="1" applyFill="1" applyBorder="1" applyAlignment="1">
      <alignment horizontal="center" vertical="center" wrapText="1"/>
    </xf>
    <xf numFmtId="0" fontId="9" fillId="0" borderId="24" xfId="38" applyFont="1" applyFill="1" applyBorder="1" applyAlignment="1">
      <alignment horizontal="center" vertical="center" wrapText="1"/>
    </xf>
    <xf numFmtId="0" fontId="15" fillId="0" borderId="0" xfId="40" applyFont="1" applyFill="1"/>
    <xf numFmtId="0" fontId="16" fillId="0" borderId="0" xfId="40" applyFont="1" applyFill="1"/>
    <xf numFmtId="0" fontId="17" fillId="0" borderId="0" xfId="40" applyFont="1" applyFill="1" applyAlignment="1">
      <alignment horizontal="right"/>
    </xf>
    <xf numFmtId="0" fontId="18" fillId="0" borderId="0" xfId="40" applyFont="1" applyFill="1"/>
    <xf numFmtId="0" fontId="15" fillId="0" borderId="0" xfId="40" applyFont="1" applyFill="1" applyAlignment="1">
      <alignment horizontal="left" vertical="center" wrapText="1"/>
    </xf>
    <xf numFmtId="0" fontId="15" fillId="0" borderId="0" xfId="40" applyFont="1" applyFill="1" applyAlignment="1">
      <alignment horizontal="left" vertical="center"/>
    </xf>
    <xf numFmtId="0" fontId="0" fillId="0" borderId="0" xfId="40" applyFont="1" applyFill="1"/>
    <xf numFmtId="0" fontId="20" fillId="0" borderId="0" xfId="40" applyFont="1" applyFill="1"/>
    <xf numFmtId="0" fontId="19" fillId="0" borderId="0" xfId="40" applyFont="1" applyFill="1" applyAlignment="1">
      <alignment horizontal="center" vertical="center"/>
    </xf>
    <xf numFmtId="0" fontId="14" fillId="0" borderId="0" xfId="40" applyFont="1" applyFill="1" applyAlignment="1">
      <alignment horizontal="center" vertical="center"/>
    </xf>
    <xf numFmtId="0" fontId="21" fillId="0" borderId="1" xfId="40" applyFont="1" applyFill="1" applyBorder="1" applyAlignment="1">
      <alignment horizontal="center" vertical="center" wrapText="1"/>
    </xf>
    <xf numFmtId="0" fontId="22" fillId="0" borderId="1" xfId="40" applyFont="1" applyFill="1" applyBorder="1" applyAlignment="1">
      <alignment horizontal="center" vertical="center" wrapText="1"/>
    </xf>
    <xf numFmtId="0" fontId="21" fillId="0" borderId="25" xfId="40" applyFont="1" applyFill="1" applyBorder="1" applyAlignment="1">
      <alignment horizontal="right" vertical="center" wrapText="1"/>
    </xf>
    <xf numFmtId="0" fontId="21" fillId="0" borderId="25" xfId="40" applyFont="1" applyFill="1" applyBorder="1" applyAlignment="1">
      <alignment horizontal="center" vertical="center" wrapText="1"/>
    </xf>
    <xf numFmtId="43" fontId="21" fillId="0" borderId="25" xfId="1" applyFont="1" applyFill="1" applyBorder="1" applyAlignment="1">
      <alignment horizontal="right" vertical="center" wrapText="1"/>
    </xf>
    <xf numFmtId="0" fontId="15" fillId="0" borderId="3" xfId="40" applyFont="1" applyFill="1" applyBorder="1" applyAlignment="1">
      <alignment horizontal="center" vertical="center"/>
    </xf>
    <xf numFmtId="0" fontId="15" fillId="0" borderId="3" xfId="40" applyFont="1" applyFill="1" applyBorder="1" applyAlignment="1">
      <alignment vertical="center"/>
    </xf>
    <xf numFmtId="43" fontId="23" fillId="0" borderId="3" xfId="1" applyFont="1" applyFill="1" applyBorder="1" applyAlignment="1">
      <alignment horizontal="right" vertical="center" wrapText="1"/>
    </xf>
    <xf numFmtId="43" fontId="15" fillId="0" borderId="3" xfId="1" applyFont="1" applyFill="1" applyBorder="1" applyAlignment="1">
      <alignment horizontal="right" vertical="center" wrapText="1"/>
    </xf>
    <xf numFmtId="43" fontId="12" fillId="0" borderId="3" xfId="1" applyFont="1" applyFill="1" applyBorder="1" applyAlignment="1">
      <alignment horizontal="right" vertical="center" wrapText="1"/>
    </xf>
    <xf numFmtId="0" fontId="15" fillId="0" borderId="14" xfId="40" applyFont="1" applyFill="1" applyBorder="1" applyAlignment="1">
      <alignment horizontal="center" vertical="center"/>
    </xf>
    <xf numFmtId="0" fontId="23" fillId="0" borderId="14" xfId="40" applyFont="1" applyFill="1" applyBorder="1" applyAlignment="1">
      <alignment vertical="center" wrapText="1"/>
    </xf>
    <xf numFmtId="43" fontId="23" fillId="0" borderId="4" xfId="1" applyFont="1" applyFill="1" applyBorder="1" applyAlignment="1">
      <alignment horizontal="right" vertical="center" wrapText="1"/>
    </xf>
    <xf numFmtId="43" fontId="23" fillId="0" borderId="14" xfId="1" applyFont="1" applyFill="1" applyBorder="1" applyAlignment="1">
      <alignment horizontal="right" vertical="center" wrapText="1"/>
    </xf>
    <xf numFmtId="43" fontId="15" fillId="0" borderId="0" xfId="40" applyNumberFormat="1" applyFont="1" applyFill="1"/>
    <xf numFmtId="0" fontId="19" fillId="0" borderId="0" xfId="0" applyFont="1" applyFill="1" applyAlignment="1">
      <alignment horizontal="right"/>
    </xf>
    <xf numFmtId="0" fontId="24" fillId="2" borderId="26" xfId="55" applyFont="1" applyFill="1" applyBorder="1" applyAlignment="1">
      <alignment horizontal="center" vertical="center" wrapText="1"/>
    </xf>
    <xf numFmtId="0" fontId="22" fillId="0" borderId="1" xfId="40" applyFont="1" applyFill="1" applyBorder="1" applyAlignment="1">
      <alignment horizontal="left" vertical="center" wrapText="1"/>
    </xf>
    <xf numFmtId="0" fontId="22" fillId="0" borderId="0" xfId="40" applyFont="1" applyFill="1" applyAlignment="1">
      <alignment horizontal="left" vertical="center"/>
    </xf>
    <xf numFmtId="0" fontId="22" fillId="0" borderId="0" xfId="40" applyFont="1" applyFill="1"/>
    <xf numFmtId="0" fontId="15" fillId="0" borderId="1" xfId="40" applyFont="1" applyFill="1" applyBorder="1" applyAlignment="1">
      <alignment horizontal="left" vertical="center" wrapText="1"/>
    </xf>
    <xf numFmtId="169" fontId="15" fillId="0" borderId="0" xfId="40" applyNumberFormat="1" applyFont="1" applyFill="1" applyAlignment="1">
      <alignment horizontal="left" vertical="center"/>
    </xf>
    <xf numFmtId="0" fontId="21" fillId="0" borderId="0" xfId="40" applyFont="1" applyFill="1" applyAlignment="1">
      <alignment horizontal="right"/>
    </xf>
    <xf numFmtId="169" fontId="15" fillId="0" borderId="1" xfId="40" applyNumberFormat="1" applyFont="1" applyFill="1" applyBorder="1" applyAlignment="1">
      <alignment horizontal="left" vertical="center" wrapText="1"/>
    </xf>
    <xf numFmtId="0" fontId="25" fillId="2" borderId="1" xfId="55" applyFont="1" applyFill="1" applyBorder="1" applyAlignment="1">
      <alignment vertical="center" wrapText="1"/>
    </xf>
    <xf numFmtId="0" fontId="25" fillId="3" borderId="1" xfId="55" applyFont="1" applyFill="1" applyBorder="1" applyAlignment="1">
      <alignment vertical="center" wrapText="1"/>
    </xf>
    <xf numFmtId="169" fontId="12" fillId="0" borderId="1" xfId="40" applyNumberFormat="1" applyFont="1" applyFill="1" applyBorder="1" applyAlignment="1">
      <alignment horizontal="left" vertical="center" wrapText="1"/>
    </xf>
    <xf numFmtId="169" fontId="12" fillId="0" borderId="0" xfId="40" applyNumberFormat="1" applyFont="1" applyFill="1" applyAlignment="1">
      <alignment horizontal="left" vertical="center"/>
    </xf>
    <xf numFmtId="0" fontId="12" fillId="0" borderId="0" xfId="40" applyFont="1" applyFill="1"/>
    <xf numFmtId="0" fontId="24" fillId="0" borderId="0" xfId="55" applyFont="1" applyAlignment="1">
      <alignment horizontal="center" vertical="center" wrapText="1"/>
    </xf>
    <xf numFmtId="0" fontId="24" fillId="0" borderId="0" xfId="55" applyFont="1" applyAlignment="1">
      <alignment horizontal="center" vertical="center"/>
    </xf>
    <xf numFmtId="169" fontId="17" fillId="0" borderId="0" xfId="40" applyNumberFormat="1" applyFont="1" applyFill="1" applyAlignment="1">
      <alignment horizontal="right"/>
    </xf>
    <xf numFmtId="169" fontId="15" fillId="0" borderId="0" xfId="1" applyNumberFormat="1" applyFont="1" applyFill="1" applyBorder="1" applyAlignment="1" applyProtection="1">
      <alignment horizontal="right"/>
    </xf>
    <xf numFmtId="169" fontId="20" fillId="0" borderId="0" xfId="1" applyNumberFormat="1" applyFont="1" applyFill="1" applyBorder="1" applyAlignment="1" applyProtection="1">
      <alignment horizontal="right"/>
    </xf>
    <xf numFmtId="0" fontId="27" fillId="0" borderId="0" xfId="54" applyFont="1" applyFill="1"/>
    <xf numFmtId="0" fontId="14" fillId="0" borderId="0" xfId="54" applyFont="1" applyFill="1" applyAlignment="1"/>
    <xf numFmtId="0" fontId="19" fillId="0" borderId="0" xfId="54" applyFont="1" applyFill="1" applyAlignment="1"/>
    <xf numFmtId="0" fontId="19" fillId="0" borderId="0" xfId="54" applyFont="1" applyFill="1"/>
    <xf numFmtId="0" fontId="12" fillId="0" borderId="0" xfId="54" applyFont="1" applyFill="1"/>
    <xf numFmtId="0" fontId="30" fillId="0" borderId="0" xfId="54" applyFont="1" applyFill="1"/>
    <xf numFmtId="0" fontId="28" fillId="0" borderId="0" xfId="54" applyFont="1" applyFill="1"/>
    <xf numFmtId="43" fontId="28" fillId="0" borderId="0" xfId="54" applyNumberFormat="1" applyFont="1" applyFill="1"/>
    <xf numFmtId="0" fontId="27" fillId="0" borderId="1" xfId="54" applyFont="1" applyFill="1" applyBorder="1" applyAlignment="1">
      <alignment horizontal="center" vertical="center" wrapText="1"/>
    </xf>
    <xf numFmtId="0" fontId="14" fillId="0" borderId="2" xfId="54" applyFont="1" applyFill="1" applyBorder="1" applyAlignment="1">
      <alignment horizontal="center" vertical="center" wrapText="1"/>
    </xf>
    <xf numFmtId="169" fontId="14" fillId="0" borderId="2" xfId="1" applyNumberFormat="1" applyFont="1" applyFill="1" applyBorder="1" applyAlignment="1">
      <alignment horizontal="center" vertical="center" wrapText="1"/>
    </xf>
    <xf numFmtId="0" fontId="19" fillId="0" borderId="29" xfId="54" applyFont="1" applyFill="1" applyBorder="1" applyAlignment="1">
      <alignment horizontal="center" vertical="center" wrapText="1"/>
    </xf>
    <xf numFmtId="43" fontId="27" fillId="0" borderId="29" xfId="1" applyFont="1" applyFill="1" applyBorder="1" applyAlignment="1">
      <alignment horizontal="center" vertical="center" wrapText="1"/>
    </xf>
    <xf numFmtId="0" fontId="19" fillId="0" borderId="3" xfId="25" applyFont="1" applyFill="1" applyBorder="1" applyAlignment="1">
      <alignment horizontal="center" vertical="center" wrapText="1"/>
    </xf>
    <xf numFmtId="0" fontId="19" fillId="0" borderId="3" xfId="25" applyFont="1" applyFill="1" applyBorder="1" applyAlignment="1">
      <alignment horizontal="left" vertical="center" wrapText="1"/>
    </xf>
    <xf numFmtId="43" fontId="27" fillId="0" borderId="3" xfId="1" applyFont="1" applyFill="1" applyBorder="1" applyAlignment="1">
      <alignment horizontal="center" vertical="center" wrapText="1"/>
    </xf>
    <xf numFmtId="0" fontId="12" fillId="0" borderId="3" xfId="25" applyFont="1" applyFill="1" applyBorder="1" applyAlignment="1">
      <alignment horizontal="center" vertical="center" wrapText="1"/>
    </xf>
    <xf numFmtId="0" fontId="12" fillId="0" borderId="3" xfId="25" applyFont="1" applyFill="1" applyBorder="1" applyAlignment="1">
      <alignment horizontal="left" vertical="center" wrapText="1"/>
    </xf>
    <xf numFmtId="43" fontId="12" fillId="0" borderId="3" xfId="1" applyFont="1" applyFill="1" applyBorder="1" applyAlignment="1">
      <alignment horizontal="center" vertical="center" wrapText="1"/>
    </xf>
    <xf numFmtId="43" fontId="12" fillId="0" borderId="3" xfId="1" applyFont="1" applyFill="1" applyBorder="1" applyAlignment="1">
      <alignment vertical="center"/>
    </xf>
    <xf numFmtId="0" fontId="15" fillId="0" borderId="3" xfId="0" applyFont="1" applyFill="1" applyBorder="1" applyAlignment="1">
      <alignment horizontal="left" vertical="center" wrapText="1"/>
    </xf>
    <xf numFmtId="3" fontId="12" fillId="0" borderId="3" xfId="0" applyNumberFormat="1" applyFont="1" applyFill="1" applyBorder="1" applyAlignment="1">
      <alignment vertical="center" wrapText="1"/>
    </xf>
    <xf numFmtId="0" fontId="27" fillId="0" borderId="3" xfId="25" applyFont="1" applyFill="1" applyBorder="1" applyAlignment="1">
      <alignment horizontal="center" vertical="center" wrapText="1"/>
    </xf>
    <xf numFmtId="0" fontId="27" fillId="0" borderId="3" xfId="25" applyFont="1" applyFill="1" applyBorder="1" applyAlignment="1">
      <alignment horizontal="left" vertical="center" wrapText="1"/>
    </xf>
    <xf numFmtId="0" fontId="28" fillId="0" borderId="3" xfId="25" applyFont="1" applyFill="1" applyBorder="1" applyAlignment="1">
      <alignment horizontal="center" vertical="center" wrapText="1"/>
    </xf>
    <xf numFmtId="0" fontId="28" fillId="0" borderId="3" xfId="25" applyFont="1" applyFill="1" applyBorder="1" applyAlignment="1">
      <alignment horizontal="left" vertical="center" wrapText="1"/>
    </xf>
    <xf numFmtId="43" fontId="28" fillId="0" borderId="3" xfId="1" applyFont="1" applyFill="1" applyBorder="1" applyAlignment="1">
      <alignment horizontal="center" vertical="center" wrapText="1"/>
    </xf>
    <xf numFmtId="0" fontId="32" fillId="0" borderId="3" xfId="0" applyFont="1" applyFill="1" applyBorder="1" applyAlignment="1">
      <alignment vertical="center" wrapText="1"/>
    </xf>
    <xf numFmtId="43" fontId="33" fillId="0" borderId="3" xfId="1" applyFont="1" applyFill="1" applyBorder="1" applyAlignment="1">
      <alignment vertical="center"/>
    </xf>
    <xf numFmtId="0" fontId="15" fillId="0" borderId="3" xfId="0" applyFont="1" applyFill="1" applyBorder="1" applyAlignment="1">
      <alignment vertical="center" wrapText="1"/>
    </xf>
    <xf numFmtId="0" fontId="28" fillId="0" borderId="4" xfId="25" applyFont="1" applyFill="1" applyBorder="1" applyAlignment="1">
      <alignment horizontal="center" vertical="center" wrapText="1"/>
    </xf>
    <xf numFmtId="0" fontId="15" fillId="0" borderId="30" xfId="0" applyFont="1" applyFill="1" applyBorder="1" applyAlignment="1">
      <alignment vertical="center" wrapText="1"/>
    </xf>
    <xf numFmtId="43" fontId="28" fillId="0" borderId="4" xfId="1" applyFont="1" applyFill="1" applyBorder="1" applyAlignment="1">
      <alignment horizontal="center" vertical="center" wrapText="1"/>
    </xf>
    <xf numFmtId="0" fontId="14" fillId="0" borderId="2" xfId="54" applyFont="1" applyFill="1" applyBorder="1" applyAlignment="1">
      <alignment vertical="center" wrapText="1"/>
    </xf>
    <xf numFmtId="10" fontId="12" fillId="0" borderId="3" xfId="1" applyNumberFormat="1" applyFont="1" applyFill="1" applyBorder="1" applyAlignment="1">
      <alignment horizontal="right" vertical="center" wrapText="1"/>
    </xf>
    <xf numFmtId="43" fontId="30" fillId="0" borderId="3" xfId="1" applyFont="1" applyFill="1" applyBorder="1" applyAlignment="1">
      <alignment horizontal="center" vertical="center" wrapText="1"/>
    </xf>
    <xf numFmtId="10" fontId="30" fillId="0" borderId="3" xfId="1" applyNumberFormat="1" applyFont="1" applyFill="1" applyBorder="1" applyAlignment="1">
      <alignment horizontal="right" vertical="center" wrapText="1"/>
    </xf>
    <xf numFmtId="10" fontId="28" fillId="0" borderId="3" xfId="1" applyNumberFormat="1" applyFont="1" applyFill="1" applyBorder="1" applyAlignment="1">
      <alignment horizontal="right" vertical="center" wrapText="1"/>
    </xf>
    <xf numFmtId="10" fontId="28" fillId="0" borderId="4" xfId="1" applyNumberFormat="1" applyFont="1" applyFill="1" applyBorder="1" applyAlignment="1">
      <alignment horizontal="right" vertical="center" wrapText="1"/>
    </xf>
    <xf numFmtId="43" fontId="27" fillId="0" borderId="29" xfId="1" applyNumberFormat="1" applyFont="1" applyFill="1" applyBorder="1" applyAlignment="1">
      <alignment horizontal="center" vertical="center" wrapText="1"/>
    </xf>
    <xf numFmtId="43" fontId="19" fillId="0" borderId="0" xfId="54" applyNumberFormat="1" applyFont="1" applyFill="1"/>
    <xf numFmtId="43" fontId="12" fillId="0" borderId="0" xfId="54" applyNumberFormat="1" applyFont="1" applyFill="1"/>
    <xf numFmtId="43" fontId="30" fillId="0" borderId="0" xfId="54" applyNumberFormat="1" applyFont="1" applyFill="1"/>
    <xf numFmtId="43" fontId="27" fillId="0" borderId="3" xfId="1" applyNumberFormat="1" applyFont="1" applyFill="1" applyBorder="1" applyAlignment="1">
      <alignment horizontal="center" vertical="center" wrapText="1"/>
    </xf>
    <xf numFmtId="43" fontId="27" fillId="0" borderId="0" xfId="54" applyNumberFormat="1" applyFont="1" applyFill="1"/>
    <xf numFmtId="0" fontId="19" fillId="0" borderId="0" xfId="0" applyFont="1" applyFill="1" applyAlignment="1">
      <alignment vertical="center" wrapText="1"/>
    </xf>
    <xf numFmtId="0" fontId="13" fillId="0" borderId="0" xfId="0" applyFont="1" applyFill="1" applyAlignment="1">
      <alignment vertical="center" wrapText="1"/>
    </xf>
    <xf numFmtId="0" fontId="12" fillId="0" borderId="0" xfId="0" applyFont="1" applyFill="1" applyAlignment="1">
      <alignment vertical="center" wrapText="1"/>
    </xf>
    <xf numFmtId="169" fontId="12" fillId="0" borderId="0" xfId="1" applyNumberFormat="1" applyFont="1" applyFill="1" applyAlignment="1">
      <alignment vertical="center" wrapText="1"/>
    </xf>
    <xf numFmtId="0" fontId="19" fillId="0" borderId="0" xfId="38" applyFont="1" applyFill="1" applyAlignment="1">
      <alignment horizontal="center"/>
    </xf>
    <xf numFmtId="169" fontId="36" fillId="0" borderId="0" xfId="1" applyNumberFormat="1" applyFont="1" applyFill="1"/>
    <xf numFmtId="0" fontId="19" fillId="0" borderId="0" xfId="38" applyFont="1" applyFill="1" applyAlignment="1">
      <alignment horizontal="left"/>
    </xf>
    <xf numFmtId="0" fontId="12" fillId="0" borderId="0" xfId="38" applyFont="1" applyFill="1" applyAlignment="1">
      <alignment horizontal="left"/>
    </xf>
    <xf numFmtId="169" fontId="12" fillId="0" borderId="0" xfId="1" applyNumberFormat="1" applyFont="1" applyFill="1" applyAlignment="1">
      <alignment horizontal="left"/>
    </xf>
    <xf numFmtId="0" fontId="36" fillId="0" borderId="0" xfId="38" applyFont="1" applyFill="1"/>
    <xf numFmtId="175" fontId="36" fillId="0" borderId="0" xfId="1" applyNumberFormat="1" applyFont="1" applyFill="1"/>
    <xf numFmtId="175" fontId="12" fillId="0" borderId="0" xfId="1" applyNumberFormat="1" applyFont="1" applyFill="1"/>
    <xf numFmtId="176" fontId="36" fillId="0" borderId="0" xfId="1" applyNumberFormat="1" applyFont="1" applyFill="1"/>
    <xf numFmtId="0" fontId="14" fillId="0" borderId="2" xfId="38" applyFont="1" applyFill="1" applyBorder="1" applyAlignment="1">
      <alignment horizontal="center"/>
    </xf>
    <xf numFmtId="0" fontId="14" fillId="0" borderId="2" xfId="1" applyNumberFormat="1" applyFont="1" applyFill="1" applyBorder="1" applyAlignment="1">
      <alignment horizontal="center" vertical="center"/>
    </xf>
    <xf numFmtId="0" fontId="19" fillId="0" borderId="3" xfId="38" applyFont="1" applyFill="1" applyBorder="1" applyAlignment="1">
      <alignment horizontal="center" vertical="center" wrapText="1"/>
    </xf>
    <xf numFmtId="169" fontId="19" fillId="0" borderId="3" xfId="1" applyNumberFormat="1" applyFont="1" applyFill="1" applyBorder="1" applyAlignment="1">
      <alignment horizontal="right" vertical="center" wrapText="1"/>
    </xf>
    <xf numFmtId="3" fontId="12" fillId="0" borderId="3" xfId="0" applyNumberFormat="1" applyFont="1" applyFill="1" applyBorder="1" applyAlignment="1">
      <alignment horizontal="center" vertical="center"/>
    </xf>
    <xf numFmtId="173" fontId="12" fillId="0" borderId="3" xfId="0" applyNumberFormat="1" applyFont="1" applyFill="1" applyBorder="1" applyAlignment="1">
      <alignment horizontal="left" vertical="center" wrapText="1"/>
    </xf>
    <xf numFmtId="169" fontId="12" fillId="0" borderId="3" xfId="1" applyNumberFormat="1" applyFont="1" applyFill="1" applyBorder="1"/>
    <xf numFmtId="3" fontId="15" fillId="0" borderId="3" xfId="0" applyNumberFormat="1" applyFont="1" applyBorder="1"/>
    <xf numFmtId="3" fontId="12" fillId="0" borderId="4" xfId="0" applyNumberFormat="1" applyFont="1" applyFill="1" applyBorder="1" applyAlignment="1">
      <alignment horizontal="center" vertical="center"/>
    </xf>
    <xf numFmtId="173" fontId="12" fillId="0" borderId="4" xfId="0" applyNumberFormat="1" applyFont="1" applyFill="1" applyBorder="1" applyAlignment="1">
      <alignment horizontal="left" vertical="center" wrapText="1"/>
    </xf>
    <xf numFmtId="169" fontId="12" fillId="0" borderId="4" xfId="1" applyNumberFormat="1" applyFont="1" applyFill="1" applyBorder="1"/>
    <xf numFmtId="0" fontId="38" fillId="0" borderId="0" xfId="38" applyFont="1" applyFill="1"/>
    <xf numFmtId="169" fontId="38" fillId="0" borderId="0" xfId="1" applyNumberFormat="1" applyFont="1" applyFill="1"/>
    <xf numFmtId="0" fontId="19" fillId="0" borderId="0" xfId="38" applyFont="1" applyFill="1"/>
    <xf numFmtId="169" fontId="19" fillId="0" borderId="0" xfId="1" applyNumberFormat="1" applyFont="1" applyFill="1"/>
    <xf numFmtId="169" fontId="19" fillId="0" borderId="0" xfId="15" applyNumberFormat="1" applyFont="1" applyFill="1"/>
    <xf numFmtId="169" fontId="19" fillId="0" borderId="0" xfId="38" applyNumberFormat="1" applyFont="1" applyFill="1"/>
    <xf numFmtId="169" fontId="12" fillId="0" borderId="0" xfId="1" applyNumberFormat="1" applyFont="1" applyFill="1" applyAlignment="1"/>
    <xf numFmtId="169" fontId="13" fillId="0" borderId="0" xfId="1" applyNumberFormat="1" applyFont="1" applyFill="1" applyAlignment="1"/>
    <xf numFmtId="169" fontId="14" fillId="0" borderId="0" xfId="1" applyNumberFormat="1" applyFont="1" applyFill="1" applyBorder="1" applyAlignment="1"/>
    <xf numFmtId="176" fontId="14" fillId="0" borderId="0" xfId="1" applyNumberFormat="1" applyFont="1" applyFill="1" applyBorder="1" applyAlignment="1"/>
    <xf numFmtId="169" fontId="14" fillId="0" borderId="2" xfId="1" applyNumberFormat="1" applyFont="1" applyFill="1" applyBorder="1" applyAlignment="1">
      <alignment horizontal="center"/>
    </xf>
    <xf numFmtId="0" fontId="14" fillId="0" borderId="0" xfId="38" applyFont="1" applyFill="1"/>
    <xf numFmtId="43" fontId="19" fillId="0" borderId="3" xfId="1" applyNumberFormat="1" applyFont="1" applyFill="1" applyBorder="1" applyAlignment="1">
      <alignment horizontal="right" vertical="center" wrapText="1"/>
    </xf>
    <xf numFmtId="172" fontId="19" fillId="0" borderId="0" xfId="38" applyNumberFormat="1" applyFont="1" applyFill="1"/>
    <xf numFmtId="172" fontId="19" fillId="0" borderId="0" xfId="0" applyNumberFormat="1" applyFont="1" applyFill="1" applyAlignment="1">
      <alignment vertical="center" wrapText="1"/>
    </xf>
    <xf numFmtId="43" fontId="12" fillId="0" borderId="3" xfId="1" applyNumberFormat="1" applyFont="1" applyFill="1" applyBorder="1"/>
    <xf numFmtId="169" fontId="12" fillId="0" borderId="0" xfId="38" applyNumberFormat="1" applyFont="1" applyFill="1"/>
    <xf numFmtId="0" fontId="12" fillId="0" borderId="0" xfId="38" applyFont="1" applyFill="1"/>
    <xf numFmtId="43" fontId="12" fillId="0" borderId="0" xfId="1" applyFont="1" applyFill="1"/>
    <xf numFmtId="177" fontId="12" fillId="0" borderId="0" xfId="38" applyNumberFormat="1" applyFont="1" applyFill="1"/>
    <xf numFmtId="171" fontId="12" fillId="0" borderId="0" xfId="38" applyNumberFormat="1" applyFont="1" applyFill="1"/>
    <xf numFmtId="43" fontId="12" fillId="0" borderId="4" xfId="1" applyNumberFormat="1" applyFont="1" applyFill="1" applyBorder="1"/>
    <xf numFmtId="0" fontId="42" fillId="0" borderId="0" xfId="53" applyFill="1"/>
    <xf numFmtId="0" fontId="42" fillId="0" borderId="0" xfId="53"/>
    <xf numFmtId="169" fontId="42" fillId="0" borderId="0" xfId="4" applyNumberFormat="1" applyFont="1"/>
    <xf numFmtId="169" fontId="10" fillId="0" borderId="0" xfId="4" applyNumberFormat="1" applyFont="1" applyAlignment="1">
      <alignment horizontal="right" vertical="center"/>
    </xf>
    <xf numFmtId="169" fontId="11" fillId="0" borderId="0" xfId="4" applyNumberFormat="1" applyFont="1" applyAlignment="1">
      <alignment horizontal="right" vertical="center"/>
    </xf>
    <xf numFmtId="169" fontId="43" fillId="0" borderId="1" xfId="4" applyNumberFormat="1" applyFont="1" applyBorder="1" applyAlignment="1">
      <alignment horizontal="center" vertical="center" wrapText="1"/>
    </xf>
    <xf numFmtId="0" fontId="10" fillId="0" borderId="3" xfId="53" applyFont="1" applyBorder="1" applyAlignment="1">
      <alignment horizontal="center" vertical="center" wrapText="1"/>
    </xf>
    <xf numFmtId="0" fontId="10" fillId="0" borderId="3" xfId="53" applyFont="1" applyBorder="1" applyAlignment="1">
      <alignment vertical="center" wrapText="1"/>
    </xf>
    <xf numFmtId="43" fontId="10" fillId="0" borderId="3" xfId="1" applyFont="1" applyBorder="1" applyAlignment="1">
      <alignment horizontal="center" vertical="center" wrapText="1"/>
    </xf>
    <xf numFmtId="169" fontId="42" fillId="0" borderId="0" xfId="53" applyNumberFormat="1"/>
    <xf numFmtId="43" fontId="42" fillId="0" borderId="0" xfId="53" applyNumberFormat="1"/>
    <xf numFmtId="0" fontId="43" fillId="0" borderId="3" xfId="53" applyFont="1" applyBorder="1" applyAlignment="1">
      <alignment horizontal="center" vertical="center" wrapText="1"/>
    </xf>
    <xf numFmtId="0" fontId="43" fillId="0" borderId="3" xfId="53" applyFont="1" applyBorder="1" applyAlignment="1">
      <alignment vertical="center" wrapText="1"/>
    </xf>
    <xf numFmtId="43" fontId="43" fillId="0" borderId="3" xfId="1" applyFont="1" applyBorder="1" applyAlignment="1">
      <alignment horizontal="center" vertical="center" wrapText="1"/>
    </xf>
    <xf numFmtId="0" fontId="43" fillId="0" borderId="3" xfId="53" applyFont="1" applyFill="1" applyBorder="1" applyAlignment="1">
      <alignment horizontal="center" vertical="center" wrapText="1"/>
    </xf>
    <xf numFmtId="0" fontId="43" fillId="0" borderId="3" xfId="53" applyFont="1" applyFill="1" applyBorder="1" applyAlignment="1">
      <alignment vertical="center" wrapText="1"/>
    </xf>
    <xf numFmtId="43" fontId="42" fillId="0" borderId="0" xfId="1" applyFont="1"/>
    <xf numFmtId="178" fontId="42" fillId="0" borderId="0" xfId="53" applyNumberFormat="1"/>
    <xf numFmtId="177" fontId="42" fillId="0" borderId="0" xfId="53" applyNumberFormat="1"/>
    <xf numFmtId="178" fontId="44" fillId="0" borderId="0" xfId="1" applyNumberFormat="1" applyFont="1" applyFill="1"/>
    <xf numFmtId="178" fontId="12" fillId="0" borderId="0" xfId="1" applyNumberFormat="1" applyFont="1" applyFill="1"/>
    <xf numFmtId="178" fontId="30" fillId="0" borderId="0" xfId="0" applyNumberFormat="1" applyFont="1" applyFill="1" applyAlignment="1"/>
    <xf numFmtId="0" fontId="10" fillId="0" borderId="4" xfId="53" applyFont="1" applyBorder="1" applyAlignment="1">
      <alignment horizontal="center" vertical="center" wrapText="1"/>
    </xf>
    <xf numFmtId="0" fontId="10" fillId="0" borderId="4" xfId="53" applyFont="1" applyBorder="1" applyAlignment="1">
      <alignment vertical="center" wrapText="1"/>
    </xf>
    <xf numFmtId="0" fontId="44" fillId="0" borderId="0" xfId="0" applyFont="1" applyFill="1" applyAlignment="1"/>
    <xf numFmtId="166" fontId="12" fillId="0" borderId="0" xfId="1" applyNumberFormat="1" applyFont="1" applyFill="1"/>
    <xf numFmtId="0" fontId="12" fillId="0" borderId="0" xfId="0" applyFont="1" applyFill="1" applyAlignment="1"/>
    <xf numFmtId="0" fontId="29" fillId="3" borderId="0" xfId="53" applyFont="1" applyFill="1"/>
    <xf numFmtId="0" fontId="45" fillId="3" borderId="0" xfId="53" applyFont="1" applyFill="1"/>
    <xf numFmtId="0" fontId="29" fillId="0" borderId="0" xfId="53" applyFont="1" applyFill="1"/>
    <xf numFmtId="169" fontId="29" fillId="0" borderId="0" xfId="1" applyNumberFormat="1" applyFont="1" applyFill="1"/>
    <xf numFmtId="0" fontId="9" fillId="0" borderId="3" xfId="53" applyFont="1" applyFill="1" applyBorder="1" applyAlignment="1">
      <alignment horizontal="center" vertical="center" wrapText="1"/>
    </xf>
    <xf numFmtId="0" fontId="47" fillId="3" borderId="0" xfId="53" applyFont="1" applyFill="1"/>
    <xf numFmtId="0" fontId="9" fillId="0" borderId="3" xfId="53" applyFont="1" applyFill="1" applyBorder="1" applyAlignment="1">
      <alignment vertical="center" wrapText="1"/>
    </xf>
    <xf numFmtId="0" fontId="52" fillId="0" borderId="0" xfId="53" applyFont="1"/>
    <xf numFmtId="169" fontId="42" fillId="0" borderId="0" xfId="1" applyNumberFormat="1" applyFont="1"/>
    <xf numFmtId="169" fontId="43" fillId="0" borderId="1" xfId="1" applyNumberFormat="1" applyFont="1" applyBorder="1" applyAlignment="1">
      <alignment horizontal="center" vertical="center" wrapText="1"/>
    </xf>
    <xf numFmtId="0" fontId="11" fillId="0" borderId="2" xfId="53" applyFont="1" applyBorder="1" applyAlignment="1">
      <alignment horizontal="center" vertical="center" wrapText="1"/>
    </xf>
    <xf numFmtId="169" fontId="52" fillId="0" borderId="0" xfId="53" applyNumberFormat="1" applyFont="1"/>
    <xf numFmtId="169" fontId="43" fillId="0" borderId="4" xfId="1" applyNumberFormat="1" applyFont="1" applyBorder="1" applyAlignment="1">
      <alignment horizontal="center" vertical="center" wrapText="1"/>
    </xf>
    <xf numFmtId="43" fontId="43" fillId="0" borderId="4" xfId="1" applyNumberFormat="1" applyFont="1" applyBorder="1" applyAlignment="1">
      <alignment horizontal="center" vertical="center" wrapText="1"/>
    </xf>
    <xf numFmtId="0" fontId="51" fillId="0" borderId="0" xfId="53" applyFont="1" applyAlignment="1">
      <alignment horizontal="center"/>
    </xf>
    <xf numFmtId="0" fontId="45" fillId="0" borderId="0" xfId="53" applyFont="1" applyFill="1"/>
    <xf numFmtId="172" fontId="42" fillId="0" borderId="0" xfId="1" applyNumberFormat="1" applyFont="1"/>
    <xf numFmtId="169" fontId="10" fillId="0" borderId="0" xfId="1" applyNumberFormat="1" applyFont="1" applyAlignment="1">
      <alignment horizontal="right" vertical="center"/>
    </xf>
    <xf numFmtId="169" fontId="11" fillId="0" borderId="0" xfId="1" applyNumberFormat="1" applyFont="1" applyAlignment="1">
      <alignment horizontal="right" vertical="center"/>
    </xf>
    <xf numFmtId="0" fontId="11" fillId="0" borderId="2" xfId="1" applyNumberFormat="1" applyFont="1" applyBorder="1" applyAlignment="1">
      <alignment horizontal="center" vertical="center" wrapText="1"/>
    </xf>
    <xf numFmtId="169" fontId="11" fillId="0" borderId="2" xfId="1" applyNumberFormat="1" applyFont="1" applyBorder="1" applyAlignment="1">
      <alignment horizontal="center" vertical="center" wrapText="1"/>
    </xf>
    <xf numFmtId="0" fontId="10" fillId="0" borderId="3" xfId="53" applyFont="1" applyFill="1" applyBorder="1" applyAlignment="1">
      <alignment horizontal="center" vertical="center" wrapText="1"/>
    </xf>
    <xf numFmtId="0" fontId="10" fillId="0" borderId="3" xfId="53" applyFont="1" applyFill="1" applyBorder="1" applyAlignment="1">
      <alignment vertical="center" wrapText="1"/>
    </xf>
    <xf numFmtId="43" fontId="10" fillId="0" borderId="3" xfId="1" applyNumberFormat="1" applyFont="1" applyFill="1" applyBorder="1" applyAlignment="1">
      <alignment horizontal="center" vertical="center" wrapText="1"/>
    </xf>
    <xf numFmtId="169" fontId="10" fillId="0" borderId="3" xfId="1" applyNumberFormat="1" applyFont="1" applyBorder="1" applyAlignment="1">
      <alignment horizontal="center" vertical="center" wrapText="1"/>
    </xf>
    <xf numFmtId="43" fontId="10" fillId="0" borderId="3" xfId="1" applyNumberFormat="1" applyFont="1" applyBorder="1" applyAlignment="1">
      <alignment horizontal="center" vertical="center" wrapText="1"/>
    </xf>
    <xf numFmtId="169" fontId="43" fillId="0" borderId="3" xfId="1" applyNumberFormat="1" applyFont="1" applyBorder="1" applyAlignment="1">
      <alignment horizontal="center" vertical="center" wrapText="1"/>
    </xf>
    <xf numFmtId="43" fontId="43" fillId="0" borderId="3" xfId="1" applyNumberFormat="1" applyFont="1" applyBorder="1" applyAlignment="1">
      <alignment horizontal="center" vertical="center" wrapText="1"/>
    </xf>
    <xf numFmtId="43" fontId="7" fillId="0" borderId="3" xfId="1" applyNumberFormat="1" applyFont="1" applyBorder="1" applyAlignment="1">
      <alignment horizontal="center" vertical="center" wrapText="1"/>
    </xf>
    <xf numFmtId="43" fontId="43" fillId="0" borderId="3" xfId="1" applyNumberFormat="1" applyFont="1" applyFill="1" applyBorder="1" applyAlignment="1">
      <alignment horizontal="center" vertical="center" wrapText="1"/>
    </xf>
    <xf numFmtId="0" fontId="48" fillId="0" borderId="3" xfId="53" applyFont="1" applyFill="1" applyBorder="1" applyAlignment="1">
      <alignment vertical="center" wrapText="1"/>
    </xf>
    <xf numFmtId="43" fontId="48" fillId="0" borderId="3" xfId="1" applyNumberFormat="1" applyFont="1" applyFill="1" applyBorder="1" applyAlignment="1">
      <alignment horizontal="center" vertical="center" wrapText="1"/>
    </xf>
    <xf numFmtId="176" fontId="42" fillId="0" borderId="0" xfId="53" applyNumberFormat="1"/>
    <xf numFmtId="43" fontId="43" fillId="0" borderId="4" xfId="1" applyFont="1" applyBorder="1" applyAlignment="1">
      <alignment horizontal="center" vertical="center" wrapText="1"/>
    </xf>
    <xf numFmtId="0" fontId="7" fillId="0" borderId="0" xfId="23" applyFont="1" applyAlignment="1">
      <alignment horizontal="center" vertical="center" wrapText="1"/>
    </xf>
    <xf numFmtId="0" fontId="9" fillId="0" borderId="0" xfId="23" applyFont="1" applyAlignment="1">
      <alignment horizontal="center" vertical="center" wrapText="1"/>
    </xf>
    <xf numFmtId="0" fontId="9" fillId="0" borderId="0" xfId="23" applyFont="1" applyAlignment="1">
      <alignment horizontal="left" vertical="center" wrapText="1"/>
    </xf>
    <xf numFmtId="0" fontId="9" fillId="0" borderId="0" xfId="23" applyFont="1" applyBorder="1" applyAlignment="1">
      <alignment horizontal="center" vertical="center" wrapText="1"/>
    </xf>
    <xf numFmtId="0" fontId="7" fillId="0" borderId="1" xfId="23" applyFont="1" applyBorder="1" applyAlignment="1">
      <alignment horizontal="center" vertical="center" wrapText="1"/>
    </xf>
    <xf numFmtId="0" fontId="7" fillId="0" borderId="1" xfId="23" applyFont="1" applyFill="1" applyBorder="1" applyAlignment="1">
      <alignment horizontal="center" vertical="center" wrapText="1"/>
    </xf>
    <xf numFmtId="0" fontId="7" fillId="0" borderId="25" xfId="23" applyFont="1" applyBorder="1" applyAlignment="1">
      <alignment horizontal="center" vertical="center" wrapText="1"/>
    </xf>
    <xf numFmtId="0" fontId="7" fillId="0" borderId="25" xfId="23" applyFont="1" applyBorder="1" applyAlignment="1">
      <alignment horizontal="left" vertical="center" wrapText="1"/>
    </xf>
    <xf numFmtId="178" fontId="7" fillId="0" borderId="25" xfId="5" applyNumberFormat="1" applyFont="1" applyBorder="1" applyAlignment="1">
      <alignment horizontal="center" vertical="center" wrapText="1"/>
    </xf>
    <xf numFmtId="0" fontId="7" fillId="0" borderId="32" xfId="23" applyFont="1" applyBorder="1" applyAlignment="1">
      <alignment horizontal="center" vertical="center" wrapText="1"/>
    </xf>
    <xf numFmtId="0" fontId="7" fillId="0" borderId="32" xfId="23" applyFont="1" applyBorder="1" applyAlignment="1">
      <alignment horizontal="left" vertical="center" wrapText="1"/>
    </xf>
    <xf numFmtId="178" fontId="7" fillId="0" borderId="32" xfId="5" applyNumberFormat="1" applyFont="1" applyBorder="1" applyAlignment="1">
      <alignment horizontal="center" vertical="center" wrapText="1"/>
    </xf>
    <xf numFmtId="0" fontId="9" fillId="0" borderId="32" xfId="23" applyFont="1" applyBorder="1" applyAlignment="1">
      <alignment horizontal="center" vertical="center" wrapText="1"/>
    </xf>
    <xf numFmtId="0" fontId="7" fillId="0" borderId="33" xfId="23" applyFont="1" applyBorder="1" applyAlignment="1">
      <alignment horizontal="center" vertical="center" wrapText="1"/>
    </xf>
    <xf numFmtId="0" fontId="7" fillId="0" borderId="33" xfId="23" applyFont="1" applyBorder="1" applyAlignment="1">
      <alignment horizontal="left" vertical="center" wrapText="1"/>
    </xf>
    <xf numFmtId="178" fontId="7" fillId="0" borderId="33" xfId="5" applyNumberFormat="1" applyFont="1" applyBorder="1" applyAlignment="1">
      <alignment horizontal="center" vertical="center" wrapText="1"/>
    </xf>
    <xf numFmtId="43" fontId="7" fillId="0" borderId="32" xfId="5" applyFont="1" applyBorder="1" applyAlignment="1">
      <alignment horizontal="center" vertical="center" wrapText="1"/>
    </xf>
    <xf numFmtId="178" fontId="7" fillId="0" borderId="0" xfId="23" applyNumberFormat="1" applyFont="1" applyAlignment="1">
      <alignment horizontal="center" vertical="center" wrapText="1"/>
    </xf>
    <xf numFmtId="0" fontId="9" fillId="0" borderId="32" xfId="36" applyFont="1" applyBorder="1" applyAlignment="1">
      <alignment vertical="center" wrapText="1"/>
    </xf>
    <xf numFmtId="178" fontId="9" fillId="0" borderId="32" xfId="5" applyNumberFormat="1" applyFont="1" applyBorder="1" applyAlignment="1">
      <alignment horizontal="center" vertical="center" wrapText="1"/>
    </xf>
    <xf numFmtId="178" fontId="9" fillId="0" borderId="33" xfId="5" applyNumberFormat="1" applyFont="1" applyBorder="1" applyAlignment="1">
      <alignment horizontal="center" vertical="center" wrapText="1"/>
    </xf>
    <xf numFmtId="178" fontId="9" fillId="0" borderId="0" xfId="23" applyNumberFormat="1" applyFont="1" applyAlignment="1">
      <alignment horizontal="center" vertical="center" wrapText="1"/>
    </xf>
    <xf numFmtId="0" fontId="9" fillId="0" borderId="32" xfId="23" applyFont="1" applyBorder="1" applyAlignment="1">
      <alignment horizontal="left" vertical="center" wrapText="1"/>
    </xf>
    <xf numFmtId="0" fontId="35" fillId="0" borderId="32" xfId="23" applyFont="1" applyBorder="1" applyAlignment="1">
      <alignment horizontal="center" vertical="center" wrapText="1"/>
    </xf>
    <xf numFmtId="0" fontId="35" fillId="3" borderId="32" xfId="41" applyFont="1" applyFill="1" applyBorder="1" applyAlignment="1">
      <alignment horizontal="left" vertical="center" wrapText="1"/>
    </xf>
    <xf numFmtId="178" fontId="53" fillId="0" borderId="32" xfId="23" applyNumberFormat="1" applyFont="1" applyBorder="1" applyAlignment="1">
      <alignment horizontal="center" vertical="center" wrapText="1"/>
    </xf>
    <xf numFmtId="178" fontId="54" fillId="0" borderId="32" xfId="5" applyNumberFormat="1" applyFont="1" applyBorder="1" applyAlignment="1">
      <alignment horizontal="center" vertical="center" wrapText="1"/>
    </xf>
    <xf numFmtId="169" fontId="7" fillId="0" borderId="0" xfId="5" applyNumberFormat="1" applyFont="1" applyAlignment="1">
      <alignment horizontal="center" vertical="center" wrapText="1"/>
    </xf>
    <xf numFmtId="1" fontId="9" fillId="0" borderId="32" xfId="52" applyNumberFormat="1" applyFont="1" applyFill="1" applyBorder="1" applyAlignment="1">
      <alignment vertical="center"/>
    </xf>
    <xf numFmtId="0" fontId="40" fillId="0" borderId="32" xfId="23" applyFont="1" applyBorder="1" applyAlignment="1">
      <alignment horizontal="center" vertical="center" wrapText="1"/>
    </xf>
    <xf numFmtId="0" fontId="35" fillId="3" borderId="32" xfId="32" applyFont="1" applyFill="1" applyBorder="1" applyAlignment="1">
      <alignment vertical="center" wrapText="1"/>
    </xf>
    <xf numFmtId="178" fontId="55" fillId="0" borderId="32" xfId="5" applyNumberFormat="1" applyFont="1" applyFill="1" applyBorder="1"/>
    <xf numFmtId="0" fontId="9" fillId="0" borderId="32" xfId="23" applyFont="1" applyBorder="1" applyAlignment="1">
      <alignment vertical="center" wrapText="1"/>
    </xf>
    <xf numFmtId="0" fontId="7" fillId="0" borderId="32" xfId="23" applyFont="1" applyBorder="1" applyAlignment="1">
      <alignment vertical="center" wrapText="1"/>
    </xf>
    <xf numFmtId="178" fontId="9" fillId="0" borderId="32" xfId="5" applyNumberFormat="1" applyFont="1" applyBorder="1" applyAlignment="1">
      <alignment horizontal="center" vertical="center"/>
    </xf>
    <xf numFmtId="0" fontId="7" fillId="0" borderId="29" xfId="23" applyFont="1" applyBorder="1" applyAlignment="1">
      <alignment horizontal="center" vertical="center" wrapText="1"/>
    </xf>
    <xf numFmtId="0" fontId="7" fillId="3" borderId="29" xfId="2" applyFont="1" applyFill="1" applyBorder="1" applyAlignment="1">
      <alignment horizontal="left" vertical="center" wrapText="1"/>
    </xf>
    <xf numFmtId="178" fontId="9" fillId="0" borderId="14" xfId="5" applyNumberFormat="1" applyFont="1" applyBorder="1" applyAlignment="1">
      <alignment horizontal="center" vertical="center" wrapText="1"/>
    </xf>
    <xf numFmtId="0" fontId="7" fillId="0" borderId="11" xfId="23" applyFont="1" applyBorder="1" applyAlignment="1">
      <alignment horizontal="center" vertical="center" wrapText="1"/>
    </xf>
    <xf numFmtId="178" fontId="7" fillId="0" borderId="1" xfId="5" applyNumberFormat="1" applyFont="1" applyBorder="1" applyAlignment="1">
      <alignment horizontal="center" vertical="center" wrapText="1"/>
    </xf>
    <xf numFmtId="3" fontId="7" fillId="0" borderId="0" xfId="23" applyNumberFormat="1" applyFont="1" applyAlignment="1">
      <alignment horizontal="center" vertical="center" wrapText="1"/>
    </xf>
    <xf numFmtId="0" fontId="7" fillId="0" borderId="0" xfId="0" applyFont="1"/>
    <xf numFmtId="0" fontId="9" fillId="0" borderId="0" xfId="0" applyFont="1" applyAlignment="1">
      <alignment vertical="center"/>
    </xf>
    <xf numFmtId="0" fontId="9" fillId="0" borderId="0" xfId="0" applyFont="1"/>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xf>
    <xf numFmtId="0" fontId="43" fillId="2"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27" xfId="0" applyFont="1" applyBorder="1" applyAlignment="1">
      <alignment horizontal="center" vertical="center" wrapText="1"/>
    </xf>
    <xf numFmtId="0" fontId="43" fillId="2"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7"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32" xfId="23" quotePrefix="1" applyFont="1" applyBorder="1" applyAlignment="1">
      <alignment horizontal="center" vertical="center" wrapText="1"/>
    </xf>
    <xf numFmtId="0" fontId="9" fillId="0" borderId="32" xfId="23" quotePrefix="1" applyFont="1" applyBorder="1" applyAlignment="1">
      <alignment horizontal="center" vertical="center" wrapText="1"/>
    </xf>
    <xf numFmtId="0" fontId="48" fillId="0" borderId="3" xfId="53" quotePrefix="1" applyFont="1" applyFill="1" applyBorder="1" applyAlignment="1">
      <alignment horizontal="center" vertical="center" wrapText="1"/>
    </xf>
    <xf numFmtId="0" fontId="43" fillId="0" borderId="3" xfId="53" quotePrefix="1" applyFont="1" applyFill="1" applyBorder="1" applyAlignment="1">
      <alignment horizontal="center" vertical="center" wrapText="1"/>
    </xf>
    <xf numFmtId="168" fontId="8" fillId="0" borderId="3" xfId="38" quotePrefix="1" applyNumberFormat="1" applyFont="1" applyBorder="1" applyAlignment="1">
      <alignment horizontal="center" vertical="center" wrapText="1"/>
    </xf>
    <xf numFmtId="168" fontId="8" fillId="0" borderId="3" xfId="38" quotePrefix="1" applyNumberFormat="1" applyFont="1" applyFill="1" applyBorder="1" applyAlignment="1" applyProtection="1">
      <alignment horizontal="center" vertical="center" wrapText="1"/>
    </xf>
    <xf numFmtId="169" fontId="9" fillId="0" borderId="0" xfId="4" applyNumberFormat="1" applyFont="1" applyFill="1"/>
    <xf numFmtId="169" fontId="7" fillId="0" borderId="0" xfId="4" applyNumberFormat="1" applyFont="1" applyFill="1" applyAlignment="1">
      <alignment horizontal="right" vertical="center"/>
    </xf>
    <xf numFmtId="0" fontId="9" fillId="0" borderId="0" xfId="56" applyFont="1" applyFill="1"/>
    <xf numFmtId="0" fontId="7" fillId="0" borderId="0" xfId="56" applyFont="1" applyFill="1"/>
    <xf numFmtId="0" fontId="8" fillId="0" borderId="0" xfId="56" applyFont="1" applyFill="1"/>
    <xf numFmtId="0" fontId="72" fillId="0" borderId="0" xfId="59" applyFont="1" applyFill="1"/>
    <xf numFmtId="0" fontId="73" fillId="0" borderId="0" xfId="58" applyFont="1" applyFill="1" applyAlignment="1">
      <alignment vertical="center" wrapText="1"/>
    </xf>
    <xf numFmtId="169" fontId="73" fillId="0" borderId="0" xfId="57" applyNumberFormat="1" applyFont="1" applyFill="1" applyAlignment="1">
      <alignment vertical="center" wrapText="1"/>
    </xf>
    <xf numFmtId="0" fontId="71" fillId="0" borderId="0" xfId="59" applyFont="1" applyFill="1"/>
    <xf numFmtId="169" fontId="71" fillId="0" borderId="0" xfId="57" applyNumberFormat="1" applyFont="1" applyFill="1"/>
    <xf numFmtId="171" fontId="72" fillId="0" borderId="0" xfId="57" applyNumberFormat="1" applyFont="1" applyFill="1"/>
    <xf numFmtId="171" fontId="73" fillId="0" borderId="0" xfId="57" applyNumberFormat="1" applyFont="1" applyFill="1"/>
    <xf numFmtId="171" fontId="73" fillId="0" borderId="0" xfId="57" applyNumberFormat="1" applyFont="1" applyFill="1" applyAlignment="1">
      <alignment vertical="center" wrapText="1"/>
    </xf>
    <xf numFmtId="171" fontId="74" fillId="0" borderId="0" xfId="57" applyNumberFormat="1" applyFont="1" applyFill="1" applyBorder="1" applyAlignment="1"/>
    <xf numFmtId="171" fontId="71" fillId="0" borderId="0" xfId="57" applyNumberFormat="1" applyFont="1" applyFill="1"/>
    <xf numFmtId="170" fontId="74" fillId="0" borderId="0" xfId="1" applyNumberFormat="1" applyFont="1" applyFill="1" applyBorder="1" applyAlignment="1"/>
    <xf numFmtId="170" fontId="74" fillId="0" borderId="0" xfId="57" applyNumberFormat="1" applyFont="1" applyFill="1" applyBorder="1" applyAlignment="1"/>
    <xf numFmtId="177" fontId="72" fillId="0" borderId="0" xfId="59" applyNumberFormat="1" applyFont="1" applyFill="1"/>
    <xf numFmtId="43" fontId="42" fillId="0" borderId="0" xfId="1" applyFont="1" applyAlignment="1">
      <alignment vertical="center"/>
    </xf>
    <xf numFmtId="169" fontId="30" fillId="0" borderId="0" xfId="1" applyNumberFormat="1" applyFont="1" applyFill="1" applyAlignment="1"/>
    <xf numFmtId="169" fontId="76" fillId="0" borderId="0" xfId="57" applyNumberFormat="1" applyFont="1" applyFill="1"/>
    <xf numFmtId="172" fontId="76" fillId="0" borderId="0" xfId="57" applyNumberFormat="1" applyFont="1" applyFill="1"/>
    <xf numFmtId="0" fontId="77" fillId="0" borderId="0" xfId="58" applyFont="1" applyFill="1"/>
    <xf numFmtId="0" fontId="75" fillId="0" borderId="0" xfId="58" applyFont="1" applyFill="1"/>
    <xf numFmtId="169" fontId="75" fillId="0" borderId="0" xfId="57" applyNumberFormat="1" applyFont="1" applyFill="1" applyAlignment="1">
      <alignment horizontal="center"/>
    </xf>
    <xf numFmtId="0" fontId="76" fillId="0" borderId="28" xfId="58" applyFont="1" applyFill="1" applyBorder="1" applyAlignment="1">
      <alignment horizontal="center"/>
    </xf>
    <xf numFmtId="169" fontId="76" fillId="0" borderId="28" xfId="57" applyNumberFormat="1" applyFont="1" applyFill="1" applyBorder="1" applyAlignment="1">
      <alignment horizontal="center"/>
    </xf>
    <xf numFmtId="172" fontId="76" fillId="0" borderId="28" xfId="57" applyNumberFormat="1" applyFont="1" applyFill="1" applyBorder="1" applyAlignment="1">
      <alignment horizontal="center"/>
    </xf>
    <xf numFmtId="169" fontId="77" fillId="0" borderId="0" xfId="57" applyNumberFormat="1" applyFont="1" applyFill="1"/>
    <xf numFmtId="172" fontId="77" fillId="0" borderId="0" xfId="57" applyNumberFormat="1" applyFont="1" applyFill="1"/>
    <xf numFmtId="169" fontId="19" fillId="3" borderId="1" xfId="1" applyNumberFormat="1" applyFont="1" applyFill="1" applyBorder="1" applyAlignment="1">
      <alignment shrinkToFit="1"/>
    </xf>
    <xf numFmtId="49" fontId="19" fillId="3" borderId="1" xfId="25" applyNumberFormat="1" applyFont="1" applyFill="1" applyBorder="1" applyAlignment="1">
      <alignment horizontal="left"/>
    </xf>
    <xf numFmtId="169" fontId="19" fillId="3" borderId="1" xfId="1" quotePrefix="1" applyNumberFormat="1" applyFont="1" applyFill="1" applyBorder="1" applyAlignment="1">
      <alignment horizontal="center" shrinkToFit="1"/>
    </xf>
    <xf numFmtId="49" fontId="19" fillId="3" borderId="1" xfId="61" applyNumberFormat="1" applyFont="1" applyFill="1" applyBorder="1" applyAlignment="1">
      <alignment vertical="center" wrapText="1"/>
    </xf>
    <xf numFmtId="49" fontId="12" fillId="3" borderId="1" xfId="61" quotePrefix="1" applyNumberFormat="1" applyFont="1" applyFill="1" applyBorder="1" applyAlignment="1">
      <alignment vertical="center" wrapText="1"/>
    </xf>
    <xf numFmtId="169" fontId="19" fillId="3" borderId="1" xfId="1" applyNumberFormat="1" applyFont="1" applyFill="1" applyBorder="1" applyAlignment="1">
      <alignment horizontal="right" shrinkToFit="1"/>
    </xf>
    <xf numFmtId="49" fontId="14" fillId="3" borderId="1" xfId="61" applyNumberFormat="1" applyFont="1" applyFill="1" applyBorder="1" applyAlignment="1">
      <alignment wrapText="1"/>
    </xf>
    <xf numFmtId="169" fontId="12" fillId="3" borderId="1" xfId="1" applyNumberFormat="1" applyFont="1" applyFill="1" applyBorder="1" applyAlignment="1">
      <alignment shrinkToFit="1"/>
    </xf>
    <xf numFmtId="49" fontId="12" fillId="3" borderId="1" xfId="61" quotePrefix="1" applyNumberFormat="1" applyFont="1" applyFill="1" applyBorder="1" applyAlignment="1">
      <alignment wrapText="1"/>
    </xf>
    <xf numFmtId="49" fontId="19" fillId="3" borderId="1" xfId="61" applyNumberFormat="1" applyFont="1" applyFill="1" applyBorder="1" applyAlignment="1">
      <alignment horizontal="left" vertical="center" wrapText="1"/>
    </xf>
    <xf numFmtId="49" fontId="14" fillId="3" borderId="1" xfId="61" applyNumberFormat="1" applyFont="1" applyFill="1" applyBorder="1" applyAlignment="1">
      <alignment vertical="center" wrapText="1"/>
    </xf>
    <xf numFmtId="0" fontId="19" fillId="3" borderId="1" xfId="61" applyFont="1" applyFill="1" applyBorder="1" applyAlignment="1">
      <alignment vertical="center" wrapText="1"/>
    </xf>
    <xf numFmtId="0" fontId="14" fillId="3" borderId="1" xfId="61" quotePrefix="1" applyFont="1" applyFill="1" applyBorder="1" applyAlignment="1">
      <alignment vertical="center" wrapText="1"/>
    </xf>
    <xf numFmtId="49" fontId="14" fillId="3" borderId="1" xfId="61" quotePrefix="1" applyNumberFormat="1" applyFont="1" applyFill="1" applyBorder="1" applyAlignment="1">
      <alignment vertical="center" wrapText="1"/>
    </xf>
    <xf numFmtId="49" fontId="19" fillId="3" borderId="1" xfId="61" applyNumberFormat="1" applyFont="1" applyFill="1" applyBorder="1" applyAlignment="1">
      <alignment wrapText="1"/>
    </xf>
    <xf numFmtId="169" fontId="14" fillId="3" borderId="1" xfId="1" applyNumberFormat="1" applyFont="1" applyFill="1" applyBorder="1" applyAlignment="1">
      <alignment shrinkToFit="1"/>
    </xf>
    <xf numFmtId="49" fontId="19" fillId="3" borderId="1" xfId="25" applyNumberFormat="1" applyFont="1" applyFill="1" applyBorder="1"/>
    <xf numFmtId="49" fontId="13" fillId="3" borderId="1" xfId="25" applyNumberFormat="1" applyFont="1" applyFill="1" applyBorder="1"/>
    <xf numFmtId="49" fontId="12" fillId="3" borderId="1" xfId="25" applyNumberFormat="1" applyFont="1" applyFill="1" applyBorder="1" applyAlignment="1">
      <alignment horizontal="left" vertical="center"/>
    </xf>
    <xf numFmtId="49" fontId="13" fillId="3" borderId="1" xfId="25" applyNumberFormat="1" applyFont="1" applyFill="1" applyBorder="1" applyAlignment="1">
      <alignment horizontal="left" vertical="center"/>
    </xf>
    <xf numFmtId="49" fontId="13" fillId="3" borderId="1" xfId="25" applyNumberFormat="1" applyFont="1" applyFill="1" applyBorder="1" applyAlignment="1">
      <alignment horizontal="left" vertical="center" wrapText="1"/>
    </xf>
    <xf numFmtId="49" fontId="12" fillId="3" borderId="1" xfId="25" applyNumberFormat="1" applyFont="1" applyFill="1" applyBorder="1" applyAlignment="1">
      <alignment horizontal="left"/>
    </xf>
    <xf numFmtId="49" fontId="19" fillId="3" borderId="1" xfId="25" applyNumberFormat="1" applyFont="1" applyFill="1" applyBorder="1" applyAlignment="1">
      <alignment horizontal="left" vertical="center"/>
    </xf>
    <xf numFmtId="0" fontId="13" fillId="3" borderId="1" xfId="25" applyFont="1" applyFill="1" applyBorder="1"/>
    <xf numFmtId="0" fontId="12" fillId="3" borderId="1" xfId="25" applyFont="1" applyFill="1" applyBorder="1" applyAlignment="1">
      <alignment horizontal="left" indent="1"/>
    </xf>
    <xf numFmtId="0" fontId="19" fillId="3" borderId="1" xfId="25" applyFont="1" applyFill="1" applyBorder="1" applyAlignment="1">
      <alignment vertical="center" wrapText="1"/>
    </xf>
    <xf numFmtId="49" fontId="12" fillId="3" borderId="1" xfId="25" applyNumberFormat="1" applyFont="1" applyFill="1" applyBorder="1" applyAlignment="1">
      <alignment horizontal="left" vertical="center" wrapText="1"/>
    </xf>
    <xf numFmtId="0" fontId="19" fillId="3" borderId="1" xfId="25" applyFont="1" applyFill="1" applyBorder="1" applyAlignment="1">
      <alignment horizontal="left" vertical="center"/>
    </xf>
    <xf numFmtId="0" fontId="19" fillId="3" borderId="1" xfId="25" applyFont="1" applyFill="1" applyBorder="1" applyAlignment="1">
      <alignment vertical="center"/>
    </xf>
    <xf numFmtId="0" fontId="12" fillId="3" borderId="1" xfId="25" applyFont="1" applyFill="1" applyBorder="1" applyAlignment="1">
      <alignment horizontal="left" vertical="center"/>
    </xf>
    <xf numFmtId="0" fontId="12" fillId="3" borderId="1" xfId="25" applyFont="1" applyFill="1" applyBorder="1" applyAlignment="1">
      <alignment vertical="center"/>
    </xf>
    <xf numFmtId="0" fontId="13" fillId="3" borderId="1" xfId="25" applyFont="1" applyFill="1" applyBorder="1" applyAlignment="1">
      <alignment vertical="center"/>
    </xf>
    <xf numFmtId="43" fontId="14" fillId="3" borderId="1" xfId="1" applyFont="1" applyFill="1" applyBorder="1" applyAlignment="1">
      <alignment shrinkToFit="1"/>
    </xf>
    <xf numFmtId="169" fontId="29" fillId="3" borderId="0" xfId="1" applyNumberFormat="1" applyFont="1" applyFill="1"/>
    <xf numFmtId="43" fontId="29" fillId="3" borderId="0" xfId="1" applyFont="1" applyFill="1"/>
    <xf numFmtId="43" fontId="7" fillId="3" borderId="0" xfId="1" applyFont="1" applyFill="1" applyAlignment="1">
      <alignment horizontal="right" vertical="center"/>
    </xf>
    <xf numFmtId="43" fontId="8" fillId="3" borderId="0" xfId="1" applyFont="1" applyFill="1" applyAlignment="1">
      <alignment horizontal="right" vertical="center"/>
    </xf>
    <xf numFmtId="0" fontId="12" fillId="3" borderId="0" xfId="53" applyFont="1" applyFill="1"/>
    <xf numFmtId="169" fontId="12" fillId="3" borderId="1" xfId="1" applyNumberFormat="1" applyFont="1" applyFill="1" applyBorder="1" applyAlignment="1">
      <alignment horizontal="center" vertical="center" wrapText="1"/>
    </xf>
    <xf numFmtId="43" fontId="12" fillId="3" borderId="1" xfId="1" applyFont="1" applyFill="1" applyBorder="1" applyAlignment="1">
      <alignment horizontal="center" vertical="center" wrapText="1"/>
    </xf>
    <xf numFmtId="0" fontId="14" fillId="3" borderId="1" xfId="53" applyFont="1" applyFill="1" applyBorder="1" applyAlignment="1">
      <alignment horizontal="center" vertical="center" wrapText="1"/>
    </xf>
    <xf numFmtId="169" fontId="14" fillId="3" borderId="1" xfId="1" applyNumberFormat="1" applyFont="1" applyFill="1" applyBorder="1" applyAlignment="1">
      <alignment vertical="center" wrapText="1"/>
    </xf>
    <xf numFmtId="43" fontId="14" fillId="3" borderId="1" xfId="1" applyFont="1" applyFill="1" applyBorder="1" applyAlignment="1">
      <alignment horizontal="center" vertical="center" wrapText="1"/>
    </xf>
    <xf numFmtId="0" fontId="14" fillId="3" borderId="0" xfId="53" applyFont="1" applyFill="1"/>
    <xf numFmtId="0" fontId="19" fillId="3" borderId="1" xfId="53" applyFont="1" applyFill="1" applyBorder="1" applyAlignment="1">
      <alignment vertical="center" wrapText="1"/>
    </xf>
    <xf numFmtId="169" fontId="19" fillId="3" borderId="1" xfId="1" applyNumberFormat="1" applyFont="1" applyFill="1" applyBorder="1" applyAlignment="1">
      <alignment horizontal="center" vertical="center" shrinkToFit="1"/>
    </xf>
    <xf numFmtId="43" fontId="19" fillId="3" borderId="1" xfId="1" applyFont="1" applyFill="1" applyBorder="1" applyAlignment="1">
      <alignment horizontal="center" vertical="center" shrinkToFit="1"/>
    </xf>
    <xf numFmtId="180" fontId="12" fillId="3" borderId="0" xfId="53" applyNumberFormat="1" applyFont="1" applyFill="1"/>
    <xf numFmtId="169" fontId="19" fillId="3" borderId="0" xfId="53" applyNumberFormat="1" applyFont="1" applyFill="1"/>
    <xf numFmtId="43" fontId="19" fillId="3" borderId="0" xfId="1" applyFont="1" applyFill="1" applyBorder="1" applyAlignment="1" applyProtection="1"/>
    <xf numFmtId="177" fontId="19" fillId="3" borderId="0" xfId="53" applyNumberFormat="1" applyFont="1" applyFill="1"/>
    <xf numFmtId="0" fontId="19" fillId="3" borderId="0" xfId="53" applyFont="1" applyFill="1"/>
    <xf numFmtId="174" fontId="12" fillId="3" borderId="0" xfId="53" applyNumberFormat="1" applyFont="1" applyFill="1"/>
    <xf numFmtId="43" fontId="12" fillId="3" borderId="1" xfId="1" applyFont="1" applyFill="1" applyBorder="1" applyAlignment="1">
      <alignment vertical="center" shrinkToFit="1"/>
    </xf>
    <xf numFmtId="43" fontId="12" fillId="3" borderId="1" xfId="1" applyFont="1" applyFill="1" applyBorder="1" applyAlignment="1">
      <alignment horizontal="center" vertical="center" shrinkToFit="1"/>
    </xf>
    <xf numFmtId="43" fontId="14" fillId="3" borderId="1" xfId="1" applyFont="1" applyFill="1" applyBorder="1" applyAlignment="1">
      <alignment vertical="center" shrinkToFit="1"/>
    </xf>
    <xf numFmtId="43" fontId="14" fillId="3" borderId="1" xfId="1" applyFont="1" applyFill="1" applyBorder="1" applyAlignment="1">
      <alignment horizontal="center" vertical="center" shrinkToFit="1"/>
    </xf>
    <xf numFmtId="169" fontId="12" fillId="3" borderId="0" xfId="53" applyNumberFormat="1" applyFont="1" applyFill="1"/>
    <xf numFmtId="169" fontId="12" fillId="3" borderId="1" xfId="1" applyNumberFormat="1" applyFont="1" applyFill="1" applyBorder="1" applyAlignment="1">
      <alignment horizontal="center" vertical="center" shrinkToFit="1"/>
    </xf>
    <xf numFmtId="2" fontId="29" fillId="3" borderId="0" xfId="1" applyNumberFormat="1" applyFont="1" applyFill="1" applyAlignment="1"/>
    <xf numFmtId="169" fontId="12" fillId="3" borderId="1" xfId="1" applyNumberFormat="1" applyFont="1" applyFill="1" applyBorder="1" applyAlignment="1">
      <alignment horizontal="right" shrinkToFit="1"/>
    </xf>
    <xf numFmtId="169" fontId="12" fillId="3" borderId="1" xfId="1" quotePrefix="1" applyNumberFormat="1" applyFont="1" applyFill="1" applyBorder="1" applyAlignment="1">
      <alignment horizontal="center" shrinkToFit="1"/>
    </xf>
    <xf numFmtId="43" fontId="13" fillId="3" borderId="1" xfId="1" applyFont="1" applyFill="1" applyBorder="1" applyAlignment="1">
      <alignment vertical="center" shrinkToFit="1"/>
    </xf>
    <xf numFmtId="0" fontId="13" fillId="3" borderId="0" xfId="53" applyFont="1" applyFill="1"/>
    <xf numFmtId="43" fontId="13" fillId="3" borderId="1" xfId="1" applyFont="1" applyFill="1" applyBorder="1" applyAlignment="1">
      <alignment shrinkToFit="1"/>
    </xf>
    <xf numFmtId="43" fontId="13" fillId="3" borderId="1" xfId="1" applyFont="1" applyFill="1" applyBorder="1" applyAlignment="1">
      <alignment horizontal="center" vertical="center" shrinkToFit="1"/>
    </xf>
    <xf numFmtId="37" fontId="13" fillId="3" borderId="1" xfId="1" applyNumberFormat="1" applyFont="1" applyFill="1" applyBorder="1" applyAlignment="1">
      <alignment shrinkToFit="1"/>
    </xf>
    <xf numFmtId="169" fontId="13" fillId="3" borderId="1" xfId="1" applyNumberFormat="1" applyFont="1" applyFill="1" applyBorder="1" applyAlignment="1">
      <alignment shrinkToFit="1"/>
    </xf>
    <xf numFmtId="169" fontId="13" fillId="3" borderId="1" xfId="1" quotePrefix="1" applyNumberFormat="1" applyFont="1" applyFill="1" applyBorder="1" applyAlignment="1">
      <alignment horizontal="center" shrinkToFit="1"/>
    </xf>
    <xf numFmtId="169" fontId="43" fillId="0" borderId="3" xfId="1" applyNumberFormat="1" applyFont="1" applyFill="1" applyBorder="1" applyAlignment="1">
      <alignment horizontal="center" vertical="center" shrinkToFit="1"/>
    </xf>
    <xf numFmtId="169" fontId="9" fillId="0" borderId="3" xfId="1" applyNumberFormat="1" applyFont="1" applyFill="1" applyBorder="1" applyAlignment="1">
      <alignment horizontal="center" vertical="center" shrinkToFit="1"/>
    </xf>
    <xf numFmtId="0" fontId="81" fillId="0" borderId="1" xfId="0" applyFont="1" applyBorder="1" applyAlignment="1">
      <alignment horizontal="center" vertical="center"/>
    </xf>
    <xf numFmtId="0" fontId="79" fillId="0" borderId="1" xfId="0" applyFont="1" applyBorder="1" applyAlignment="1">
      <alignment horizontal="left" vertical="center" wrapText="1"/>
    </xf>
    <xf numFmtId="0" fontId="81" fillId="0" borderId="1" xfId="0" applyFont="1" applyBorder="1" applyAlignment="1">
      <alignment horizontal="center" vertical="center" wrapText="1"/>
    </xf>
    <xf numFmtId="0" fontId="81" fillId="0" borderId="1" xfId="0" applyFont="1" applyBorder="1" applyAlignment="1">
      <alignment horizontal="left" vertical="center" wrapText="1"/>
    </xf>
    <xf numFmtId="0" fontId="83" fillId="0" borderId="1" xfId="0" applyFont="1" applyBorder="1" applyAlignment="1">
      <alignment horizontal="left" vertical="center" wrapText="1"/>
    </xf>
    <xf numFmtId="181" fontId="79" fillId="0" borderId="1" xfId="0" applyNumberFormat="1" applyFont="1" applyBorder="1" applyAlignment="1">
      <alignment horizontal="right" vertical="center" shrinkToFit="1"/>
    </xf>
    <xf numFmtId="181" fontId="82" fillId="0" borderId="1" xfId="0" applyNumberFormat="1" applyFont="1" applyBorder="1" applyAlignment="1">
      <alignment horizontal="right" vertical="center" shrinkToFit="1"/>
    </xf>
    <xf numFmtId="181" fontId="81" fillId="0" borderId="1" xfId="0" applyNumberFormat="1" applyFont="1" applyBorder="1" applyAlignment="1">
      <alignment horizontal="right" vertical="center" shrinkToFit="1"/>
    </xf>
    <xf numFmtId="181" fontId="80" fillId="0" borderId="1" xfId="0" applyNumberFormat="1" applyFont="1" applyBorder="1" applyAlignment="1">
      <alignment horizontal="right" vertical="center" shrinkToFit="1"/>
    </xf>
    <xf numFmtId="0" fontId="5" fillId="0" borderId="0" xfId="0" applyFont="1"/>
    <xf numFmtId="0" fontId="17" fillId="0" borderId="0" xfId="0" applyFont="1"/>
    <xf numFmtId="169" fontId="10" fillId="0" borderId="3" xfId="1" applyNumberFormat="1" applyFont="1" applyFill="1" applyBorder="1" applyAlignment="1">
      <alignment horizontal="center" vertical="center" shrinkToFit="1"/>
    </xf>
    <xf numFmtId="169" fontId="10" fillId="0" borderId="3" xfId="1" applyNumberFormat="1" applyFont="1" applyBorder="1" applyAlignment="1">
      <alignment horizontal="center" vertical="center" shrinkToFit="1"/>
    </xf>
    <xf numFmtId="169" fontId="43" fillId="0" borderId="3" xfId="1" applyNumberFormat="1" applyFont="1" applyBorder="1" applyAlignment="1">
      <alignment horizontal="center" vertical="center" shrinkToFit="1"/>
    </xf>
    <xf numFmtId="169" fontId="51" fillId="0" borderId="0" xfId="1" applyNumberFormat="1" applyFont="1" applyAlignment="1">
      <alignment horizontal="center"/>
    </xf>
    <xf numFmtId="169" fontId="42" fillId="0" borderId="0" xfId="1" applyNumberFormat="1" applyFont="1" applyFill="1"/>
    <xf numFmtId="169" fontId="45" fillId="0" borderId="0" xfId="1" applyNumberFormat="1" applyFont="1" applyFill="1"/>
    <xf numFmtId="169" fontId="52" fillId="0" borderId="0" xfId="1" applyNumberFormat="1" applyFont="1"/>
    <xf numFmtId="169" fontId="9" fillId="3" borderId="3" xfId="1" applyNumberFormat="1" applyFont="1" applyFill="1" applyBorder="1" applyAlignment="1">
      <alignment horizontal="center" vertical="center" shrinkToFit="1"/>
    </xf>
    <xf numFmtId="0" fontId="86" fillId="2" borderId="0" xfId="0" applyFont="1" applyFill="1"/>
    <xf numFmtId="0" fontId="87" fillId="2" borderId="0" xfId="0" applyFont="1" applyFill="1" applyAlignment="1">
      <alignment horizontal="center"/>
    </xf>
    <xf numFmtId="4" fontId="87" fillId="2" borderId="0" xfId="0" applyNumberFormat="1" applyFont="1" applyFill="1" applyAlignment="1">
      <alignment horizontal="center"/>
    </xf>
    <xf numFmtId="4" fontId="88" fillId="2" borderId="0" xfId="0" applyNumberFormat="1" applyFont="1" applyFill="1" applyAlignment="1">
      <alignment horizontal="center"/>
    </xf>
    <xf numFmtId="0" fontId="0" fillId="2" borderId="0" xfId="0" applyFont="1" applyFill="1"/>
    <xf numFmtId="0" fontId="86" fillId="2" borderId="0" xfId="0" applyFont="1" applyFill="1" applyAlignment="1">
      <alignment vertical="center"/>
    </xf>
    <xf numFmtId="4" fontId="86" fillId="2" borderId="0" xfId="0" applyNumberFormat="1" applyFont="1" applyFill="1"/>
    <xf numFmtId="3" fontId="0" fillId="2" borderId="0" xfId="0" applyNumberFormat="1" applyFont="1" applyFill="1" applyAlignment="1">
      <alignment horizontal="center"/>
    </xf>
    <xf numFmtId="0" fontId="89" fillId="2" borderId="0" xfId="0" applyFont="1" applyFill="1" applyAlignment="1">
      <alignment horizontal="center"/>
    </xf>
    <xf numFmtId="4" fontId="89" fillId="2" borderId="0" xfId="0" applyNumberFormat="1" applyFont="1" applyFill="1" applyAlignment="1">
      <alignment horizontal="center"/>
    </xf>
    <xf numFmtId="4" fontId="86" fillId="2" borderId="0" xfId="0" applyNumberFormat="1" applyFont="1" applyFill="1" applyAlignment="1">
      <alignment horizontal="center"/>
    </xf>
    <xf numFmtId="3" fontId="89" fillId="2" borderId="0" xfId="0" applyNumberFormat="1" applyFont="1" applyFill="1"/>
    <xf numFmtId="165" fontId="86" fillId="2" borderId="0" xfId="0" applyNumberFormat="1" applyFont="1" applyFill="1"/>
    <xf numFmtId="0" fontId="0" fillId="2" borderId="0" xfId="0" applyFont="1" applyFill="1" applyAlignment="1">
      <alignment horizontal="center" vertical="center"/>
    </xf>
    <xf numFmtId="0" fontId="89" fillId="2" borderId="1" xfId="0" applyFont="1" applyFill="1" applyBorder="1" applyAlignment="1">
      <alignment horizontal="center" vertical="center"/>
    </xf>
    <xf numFmtId="3"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165" fontId="89" fillId="2" borderId="1" xfId="0" applyNumberFormat="1" applyFont="1" applyFill="1" applyBorder="1" applyAlignment="1">
      <alignment horizontal="right" vertical="center"/>
    </xf>
    <xf numFmtId="9" fontId="89" fillId="2" borderId="1" xfId="0" applyNumberFormat="1" applyFont="1" applyFill="1" applyBorder="1" applyAlignment="1">
      <alignment horizontal="center" vertical="center"/>
    </xf>
    <xf numFmtId="10" fontId="89" fillId="2" borderId="1" xfId="0" applyNumberFormat="1" applyFont="1" applyFill="1" applyBorder="1" applyAlignment="1">
      <alignment horizontal="center" vertical="center"/>
    </xf>
    <xf numFmtId="0" fontId="7" fillId="2" borderId="0" xfId="0" applyFont="1" applyFill="1" applyAlignment="1">
      <alignment horizontal="center" vertical="center"/>
    </xf>
    <xf numFmtId="3" fontId="10" fillId="2" borderId="1" xfId="62" applyNumberFormat="1" applyFont="1" applyFill="1" applyBorder="1" applyAlignment="1">
      <alignment horizontal="center" vertical="center" wrapText="1"/>
    </xf>
    <xf numFmtId="182" fontId="10" fillId="2" borderId="1" xfId="62" applyNumberFormat="1" applyFont="1" applyFill="1" applyBorder="1" applyAlignment="1">
      <alignment horizontal="left" vertical="center" wrapText="1"/>
    </xf>
    <xf numFmtId="165" fontId="90" fillId="2" borderId="1" xfId="62" applyNumberFormat="1" applyFont="1" applyFill="1" applyBorder="1" applyAlignment="1">
      <alignment horizontal="right" vertical="center" wrapText="1"/>
    </xf>
    <xf numFmtId="0" fontId="40" fillId="0" borderId="1" xfId="0" applyNumberFormat="1" applyFont="1" applyFill="1" applyBorder="1" applyAlignment="1">
      <alignment horizontal="left" vertical="center" wrapText="1"/>
    </xf>
    <xf numFmtId="4" fontId="86" fillId="2" borderId="1" xfId="0" applyNumberFormat="1" applyFont="1" applyFill="1" applyBorder="1" applyAlignment="1">
      <alignment horizontal="center" vertical="center"/>
    </xf>
    <xf numFmtId="0" fontId="43" fillId="0" borderId="1" xfId="0" applyFont="1" applyFill="1" applyBorder="1" applyAlignment="1">
      <alignment horizontal="center" vertical="center" wrapText="1"/>
    </xf>
    <xf numFmtId="0" fontId="35" fillId="0" borderId="1" xfId="0" applyFont="1" applyFill="1" applyBorder="1" applyAlignment="1">
      <alignment horizontal="left" vertical="center" wrapText="1"/>
    </xf>
    <xf numFmtId="10" fontId="86" fillId="2" borderId="1" xfId="0" applyNumberFormat="1" applyFont="1" applyFill="1" applyBorder="1" applyAlignment="1">
      <alignment vertical="center"/>
    </xf>
    <xf numFmtId="0" fontId="35" fillId="0" borderId="1" xfId="0" applyNumberFormat="1" applyFont="1" applyFill="1" applyBorder="1" applyAlignment="1">
      <alignment horizontal="left" vertical="center" wrapText="1"/>
    </xf>
    <xf numFmtId="9" fontId="86" fillId="2" borderId="1" xfId="0" applyNumberFormat="1" applyFont="1" applyFill="1" applyBorder="1" applyAlignment="1">
      <alignment horizontal="center" vertical="center"/>
    </xf>
    <xf numFmtId="10" fontId="86" fillId="2" borderId="1" xfId="0" applyNumberFormat="1" applyFont="1" applyFill="1" applyBorder="1" applyAlignment="1">
      <alignment horizontal="center" vertical="center"/>
    </xf>
    <xf numFmtId="182" fontId="10" fillId="2" borderId="1" xfId="62" applyNumberFormat="1" applyFont="1" applyFill="1" applyBorder="1" applyAlignment="1">
      <alignment horizontal="center" vertical="center" wrapText="1"/>
    </xf>
    <xf numFmtId="4" fontId="89" fillId="2"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182" fontId="7" fillId="2" borderId="1" xfId="0" applyNumberFormat="1" applyFont="1" applyFill="1" applyBorder="1" applyAlignment="1">
      <alignment vertical="center" wrapText="1"/>
    </xf>
    <xf numFmtId="10" fontId="89" fillId="2" borderId="1" xfId="0" applyNumberFormat="1" applyFont="1" applyFill="1" applyBorder="1" applyAlignment="1">
      <alignment vertical="center"/>
    </xf>
    <xf numFmtId="182" fontId="43" fillId="2" borderId="1" xfId="62" applyNumberFormat="1" applyFont="1" applyFill="1" applyBorder="1" applyAlignment="1">
      <alignment horizontal="center" vertical="center" wrapText="1"/>
    </xf>
    <xf numFmtId="0" fontId="35" fillId="0" borderId="1" xfId="0" applyFont="1" applyBorder="1" applyAlignment="1">
      <alignment horizontal="left" vertical="center" wrapText="1"/>
    </xf>
    <xf numFmtId="0" fontId="0" fillId="2" borderId="1" xfId="63" applyFont="1" applyFill="1" applyBorder="1" applyAlignment="1">
      <alignment horizontal="center" vertical="center"/>
    </xf>
    <xf numFmtId="0" fontId="0" fillId="2" borderId="1" xfId="0" applyFont="1" applyFill="1" applyBorder="1" applyAlignment="1">
      <alignment horizontal="center" vertical="center"/>
    </xf>
    <xf numFmtId="165" fontId="89" fillId="2" borderId="1" xfId="0" applyNumberFormat="1" applyFont="1" applyFill="1" applyBorder="1" applyAlignment="1">
      <alignment horizontal="right" vertical="center" shrinkToFit="1"/>
    </xf>
    <xf numFmtId="165" fontId="90" fillId="2" borderId="1" xfId="62" applyNumberFormat="1" applyFont="1" applyFill="1" applyBorder="1" applyAlignment="1">
      <alignment horizontal="right" vertical="center" shrinkToFit="1"/>
    </xf>
    <xf numFmtId="181" fontId="90" fillId="2" borderId="1" xfId="0" applyNumberFormat="1" applyFont="1" applyFill="1" applyBorder="1" applyAlignment="1">
      <alignment horizontal="right" vertical="center" shrinkToFit="1"/>
    </xf>
    <xf numFmtId="165" fontId="89" fillId="2" borderId="1" xfId="19" applyNumberFormat="1" applyFont="1" applyFill="1" applyBorder="1" applyAlignment="1">
      <alignment horizontal="center" vertical="center" shrinkToFit="1"/>
    </xf>
    <xf numFmtId="165" fontId="89" fillId="2" borderId="1" xfId="19" applyNumberFormat="1" applyFont="1" applyFill="1" applyBorder="1" applyAlignment="1">
      <alignment vertical="center" shrinkToFit="1"/>
    </xf>
    <xf numFmtId="3" fontId="91" fillId="0" borderId="1" xfId="0" applyNumberFormat="1" applyFont="1" applyFill="1" applyBorder="1" applyAlignment="1">
      <alignment horizontal="right" vertical="center" shrinkToFit="1"/>
    </xf>
    <xf numFmtId="165" fontId="86" fillId="2" borderId="1" xfId="19" applyNumberFormat="1" applyFont="1" applyFill="1" applyBorder="1" applyAlignment="1">
      <alignment horizontal="center" vertical="center" shrinkToFit="1"/>
    </xf>
    <xf numFmtId="3" fontId="91" fillId="0" borderId="1" xfId="0" applyNumberFormat="1" applyFont="1" applyBorder="1" applyAlignment="1">
      <alignment horizontal="right" vertical="center" shrinkToFit="1"/>
    </xf>
    <xf numFmtId="165" fontId="86" fillId="2" borderId="1" xfId="19" applyNumberFormat="1" applyFont="1" applyFill="1" applyBorder="1" applyAlignment="1">
      <alignment vertical="center" shrinkToFit="1"/>
    </xf>
    <xf numFmtId="165" fontId="89" fillId="2" borderId="1" xfId="0" applyNumberFormat="1" applyFont="1" applyFill="1" applyBorder="1" applyAlignment="1">
      <alignment vertical="center" shrinkToFit="1"/>
    </xf>
    <xf numFmtId="182" fontId="90" fillId="2" borderId="1" xfId="62" applyNumberFormat="1" applyFont="1" applyFill="1" applyBorder="1" applyAlignment="1">
      <alignment horizontal="right" vertical="center" shrinkToFit="1"/>
    </xf>
    <xf numFmtId="165" fontId="92" fillId="2" borderId="1" xfId="0" applyNumberFormat="1" applyFont="1" applyFill="1" applyBorder="1" applyAlignment="1">
      <alignment horizontal="right" vertical="center" shrinkToFit="1"/>
    </xf>
    <xf numFmtId="165" fontId="86" fillId="2" borderId="1" xfId="63" applyNumberFormat="1" applyFont="1" applyFill="1" applyBorder="1" applyAlignment="1">
      <alignment vertical="center" shrinkToFit="1"/>
    </xf>
    <xf numFmtId="0" fontId="86" fillId="2" borderId="1" xfId="0" applyFont="1" applyFill="1" applyBorder="1" applyAlignment="1">
      <alignment shrinkToFit="1"/>
    </xf>
    <xf numFmtId="3" fontId="86" fillId="2" borderId="1" xfId="0" applyNumberFormat="1" applyFont="1" applyFill="1" applyBorder="1" applyAlignment="1">
      <alignment vertical="center" shrinkToFit="1"/>
    </xf>
    <xf numFmtId="0" fontId="86" fillId="2" borderId="1" xfId="0" applyFont="1" applyFill="1" applyBorder="1" applyAlignment="1">
      <alignment vertical="center" shrinkToFit="1"/>
    </xf>
    <xf numFmtId="182" fontId="89" fillId="2" borderId="1" xfId="0" applyNumberFormat="1" applyFont="1" applyFill="1" applyBorder="1" applyAlignment="1">
      <alignment vertical="center" shrinkToFit="1"/>
    </xf>
    <xf numFmtId="0" fontId="4" fillId="2" borderId="0" xfId="0" applyFont="1" applyFill="1"/>
    <xf numFmtId="49" fontId="7" fillId="0" borderId="1" xfId="4" applyNumberFormat="1" applyFont="1" applyFill="1" applyBorder="1" applyAlignment="1">
      <alignment horizontal="center" vertical="center" wrapText="1"/>
    </xf>
    <xf numFmtId="0" fontId="7" fillId="0" borderId="1" xfId="56" applyFont="1" applyFill="1" applyBorder="1" applyAlignment="1">
      <alignment vertical="center" wrapText="1"/>
    </xf>
    <xf numFmtId="169" fontId="7" fillId="0" borderId="1" xfId="57" applyNumberFormat="1" applyFont="1" applyFill="1" applyBorder="1" applyAlignment="1">
      <alignment horizontal="center" vertical="center" shrinkToFit="1"/>
    </xf>
    <xf numFmtId="169" fontId="7" fillId="0" borderId="1" xfId="1" applyNumberFormat="1" applyFont="1" applyFill="1" applyBorder="1" applyAlignment="1">
      <alignment horizontal="center" vertical="center" shrinkToFit="1"/>
    </xf>
    <xf numFmtId="0" fontId="9" fillId="0" borderId="1" xfId="58" applyFont="1" applyFill="1" applyBorder="1" applyAlignment="1">
      <alignment horizontal="center" vertical="center" wrapText="1"/>
    </xf>
    <xf numFmtId="0" fontId="9" fillId="0" borderId="1" xfId="58" applyFont="1" applyFill="1" applyBorder="1" applyAlignment="1">
      <alignment vertical="center" wrapText="1"/>
    </xf>
    <xf numFmtId="169" fontId="9" fillId="0" borderId="1" xfId="57" applyNumberFormat="1" applyFont="1" applyFill="1" applyBorder="1" applyAlignment="1">
      <alignment horizontal="center" vertical="center" shrinkToFit="1"/>
    </xf>
    <xf numFmtId="169" fontId="9" fillId="0" borderId="1" xfId="1" applyNumberFormat="1" applyFont="1" applyFill="1" applyBorder="1" applyAlignment="1">
      <alignment horizontal="center" vertical="center" shrinkToFit="1"/>
    </xf>
    <xf numFmtId="0" fontId="8" fillId="0" borderId="1" xfId="58" applyFont="1" applyFill="1" applyBorder="1" applyAlignment="1">
      <alignment vertical="center" wrapText="1"/>
    </xf>
    <xf numFmtId="169" fontId="9" fillId="0" borderId="1" xfId="1" applyNumberFormat="1" applyFont="1" applyBorder="1" applyAlignment="1">
      <alignment horizontal="center" vertical="center" shrinkToFit="1"/>
    </xf>
    <xf numFmtId="169" fontId="9" fillId="0" borderId="1" xfId="57" applyNumberFormat="1" applyFont="1" applyFill="1" applyBorder="1" applyAlignment="1">
      <alignment shrinkToFit="1"/>
    </xf>
    <xf numFmtId="169" fontId="9" fillId="3" borderId="1" xfId="1" applyNumberFormat="1" applyFont="1" applyFill="1" applyBorder="1" applyAlignment="1">
      <alignment vertical="center" shrinkToFit="1"/>
    </xf>
    <xf numFmtId="169" fontId="9" fillId="0" borderId="1" xfId="57" applyNumberFormat="1" applyFont="1" applyFill="1" applyBorder="1" applyAlignment="1">
      <alignment vertical="center" shrinkToFit="1"/>
    </xf>
    <xf numFmtId="0" fontId="8" fillId="0" borderId="1" xfId="58" applyFont="1" applyFill="1" applyBorder="1" applyAlignment="1">
      <alignment horizontal="center" vertical="center" wrapText="1"/>
    </xf>
    <xf numFmtId="0" fontId="8" fillId="0" borderId="1" xfId="56" applyFont="1" applyFill="1" applyBorder="1" applyAlignment="1">
      <alignment vertical="center" wrapText="1"/>
    </xf>
    <xf numFmtId="169" fontId="8" fillId="0" borderId="1" xfId="57" applyNumberFormat="1" applyFont="1" applyFill="1" applyBorder="1" applyAlignment="1">
      <alignment horizontal="center" vertical="center" shrinkToFit="1"/>
    </xf>
    <xf numFmtId="169" fontId="8" fillId="0" borderId="1" xfId="1" applyNumberFormat="1" applyFont="1" applyFill="1" applyBorder="1" applyAlignment="1">
      <alignment horizontal="center" vertical="center" shrinkToFit="1"/>
    </xf>
    <xf numFmtId="169" fontId="7" fillId="0" borderId="1" xfId="1" applyNumberFormat="1" applyFont="1" applyFill="1" applyBorder="1" applyAlignment="1">
      <alignment shrinkToFit="1"/>
    </xf>
    <xf numFmtId="0" fontId="9" fillId="0" borderId="1" xfId="56" applyFont="1" applyFill="1" applyBorder="1" applyAlignment="1">
      <alignment horizontal="center" vertical="center" wrapText="1"/>
    </xf>
    <xf numFmtId="0" fontId="7" fillId="3" borderId="1" xfId="56" applyFont="1" applyFill="1" applyBorder="1" applyAlignment="1">
      <alignment horizontal="center" vertical="center" wrapText="1"/>
    </xf>
    <xf numFmtId="0" fontId="7" fillId="3" borderId="1" xfId="56" applyFont="1" applyFill="1" applyBorder="1" applyAlignment="1">
      <alignment vertical="center" wrapText="1"/>
    </xf>
    <xf numFmtId="0" fontId="9" fillId="3" borderId="1" xfId="56" applyFont="1" applyFill="1" applyBorder="1" applyAlignment="1">
      <alignment horizontal="center" vertical="center" wrapText="1"/>
    </xf>
    <xf numFmtId="0" fontId="9" fillId="3" borderId="1" xfId="56" applyFont="1" applyFill="1" applyBorder="1" applyAlignment="1">
      <alignment vertical="center" wrapText="1"/>
    </xf>
    <xf numFmtId="0" fontId="9" fillId="0" borderId="1" xfId="56" applyFont="1" applyFill="1" applyBorder="1" applyAlignment="1">
      <alignment vertical="center" wrapText="1"/>
    </xf>
    <xf numFmtId="43" fontId="7" fillId="0" borderId="1" xfId="4" applyNumberFormat="1" applyFont="1" applyFill="1" applyBorder="1" applyAlignment="1">
      <alignment horizontal="center" vertical="center" wrapText="1"/>
    </xf>
    <xf numFmtId="43" fontId="9" fillId="0" borderId="1" xfId="4" applyNumberFormat="1" applyFont="1" applyFill="1" applyBorder="1" applyAlignment="1">
      <alignment horizontal="center" vertical="center" wrapText="1"/>
    </xf>
    <xf numFmtId="0" fontId="93" fillId="2" borderId="0" xfId="0" applyFont="1" applyFill="1" applyAlignment="1">
      <alignment horizontal="right" vertical="center"/>
    </xf>
    <xf numFmtId="181" fontId="28" fillId="2" borderId="0" xfId="0" applyNumberFormat="1" applyFont="1" applyFill="1"/>
    <xf numFmtId="165" fontId="28" fillId="2" borderId="0" xfId="0" applyNumberFormat="1" applyFont="1" applyFill="1"/>
    <xf numFmtId="0" fontId="95" fillId="2" borderId="1" xfId="0" applyFont="1" applyFill="1" applyBorder="1" applyAlignment="1">
      <alignment horizontal="center" vertical="center"/>
    </xf>
    <xf numFmtId="0" fontId="93" fillId="2" borderId="1" xfId="0" applyFont="1" applyFill="1" applyBorder="1" applyAlignment="1">
      <alignment horizontal="right" vertical="center" wrapText="1"/>
    </xf>
    <xf numFmtId="3" fontId="93" fillId="2" borderId="1" xfId="62" applyNumberFormat="1" applyFont="1" applyFill="1" applyBorder="1" applyAlignment="1">
      <alignment horizontal="center" vertical="center" wrapText="1"/>
    </xf>
    <xf numFmtId="0" fontId="96" fillId="0" borderId="1" xfId="0" applyNumberFormat="1" applyFont="1" applyFill="1" applyBorder="1" applyAlignment="1">
      <alignment horizontal="left" vertical="center" wrapText="1"/>
    </xf>
    <xf numFmtId="0" fontId="95" fillId="0" borderId="1" xfId="0" applyFont="1" applyFill="1" applyBorder="1" applyAlignment="1">
      <alignment horizontal="right" vertical="center" wrapText="1"/>
    </xf>
    <xf numFmtId="0" fontId="95" fillId="0" borderId="1" xfId="0" applyFont="1" applyFill="1" applyBorder="1" applyAlignment="1">
      <alignment horizontal="center" vertical="center" wrapText="1"/>
    </xf>
    <xf numFmtId="0" fontId="28" fillId="0" borderId="0" xfId="0" applyFont="1" applyFill="1"/>
    <xf numFmtId="182" fontId="93" fillId="2" borderId="1" xfId="62" applyNumberFormat="1" applyFont="1" applyFill="1" applyBorder="1" applyAlignment="1">
      <alignment horizontal="center" vertical="center" wrapText="1"/>
    </xf>
    <xf numFmtId="182" fontId="93" fillId="2" borderId="1" xfId="62" applyNumberFormat="1" applyFont="1" applyFill="1" applyBorder="1" applyAlignment="1">
      <alignment horizontal="left" vertical="center" wrapText="1"/>
    </xf>
    <xf numFmtId="0" fontId="27" fillId="0" borderId="1"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1" xfId="0" applyFont="1" applyFill="1" applyBorder="1" applyAlignment="1">
      <alignment horizontal="justify" vertical="center" wrapText="1"/>
    </xf>
    <xf numFmtId="182" fontId="27" fillId="2" borderId="1" xfId="0" applyNumberFormat="1" applyFont="1" applyFill="1" applyBorder="1" applyAlignment="1">
      <alignment vertical="center" wrapText="1"/>
    </xf>
    <xf numFmtId="182" fontId="95" fillId="2" borderId="1" xfId="62" applyNumberFormat="1" applyFont="1" applyFill="1" applyBorder="1" applyAlignment="1">
      <alignment horizontal="center" vertical="center" wrapText="1"/>
    </xf>
    <xf numFmtId="0" fontId="32" fillId="0" borderId="1" xfId="0" applyFont="1" applyBorder="1" applyAlignment="1">
      <alignment horizontal="left" vertical="center" wrapText="1"/>
    </xf>
    <xf numFmtId="0" fontId="28" fillId="2" borderId="1" xfId="0" applyFont="1" applyFill="1" applyBorder="1" applyAlignment="1">
      <alignment horizontal="center" vertical="center"/>
    </xf>
    <xf numFmtId="0" fontId="32" fillId="0" borderId="1" xfId="0" applyFont="1" applyFill="1" applyBorder="1" applyAlignment="1">
      <alignment horizontal="left" vertical="center" wrapText="1"/>
    </xf>
    <xf numFmtId="0" fontId="28" fillId="2" borderId="1" xfId="0" applyFont="1" applyFill="1" applyBorder="1"/>
    <xf numFmtId="181" fontId="93" fillId="2" borderId="1" xfId="0" applyNumberFormat="1" applyFont="1" applyFill="1" applyBorder="1" applyAlignment="1">
      <alignment horizontal="right" vertical="center" shrinkToFit="1"/>
    </xf>
    <xf numFmtId="0" fontId="93" fillId="2" borderId="1" xfId="0" applyFont="1" applyFill="1" applyBorder="1" applyAlignment="1">
      <alignment horizontal="right" vertical="center" shrinkToFit="1"/>
    </xf>
    <xf numFmtId="181" fontId="95" fillId="0" borderId="1" xfId="0" applyNumberFormat="1" applyFont="1" applyFill="1" applyBorder="1" applyAlignment="1">
      <alignment horizontal="right" vertical="center" shrinkToFit="1"/>
    </xf>
    <xf numFmtId="0" fontId="95" fillId="0" borderId="1" xfId="0" applyFont="1" applyFill="1" applyBorder="1" applyAlignment="1">
      <alignment horizontal="right" vertical="center" shrinkToFit="1"/>
    </xf>
    <xf numFmtId="182" fontId="93" fillId="2" borderId="1" xfId="62" applyNumberFormat="1" applyFont="1" applyFill="1" applyBorder="1" applyAlignment="1">
      <alignment horizontal="right" vertical="center" shrinkToFit="1"/>
    </xf>
    <xf numFmtId="181" fontId="93" fillId="0" borderId="1" xfId="0" applyNumberFormat="1" applyFont="1" applyFill="1" applyBorder="1" applyAlignment="1">
      <alignment horizontal="right" vertical="center" shrinkToFit="1"/>
    </xf>
    <xf numFmtId="182" fontId="27" fillId="2" borderId="1" xfId="0" applyNumberFormat="1" applyFont="1" applyFill="1" applyBorder="1" applyAlignment="1">
      <alignment vertical="center" shrinkToFit="1"/>
    </xf>
    <xf numFmtId="3" fontId="32" fillId="0" borderId="1" xfId="0" applyNumberFormat="1" applyFont="1" applyBorder="1" applyAlignment="1">
      <alignment horizontal="right" vertical="center" shrinkToFit="1"/>
    </xf>
    <xf numFmtId="3" fontId="32" fillId="0" borderId="1" xfId="0" applyNumberFormat="1" applyFont="1" applyFill="1" applyBorder="1" applyAlignment="1">
      <alignment horizontal="right" vertical="center" shrinkToFit="1"/>
    </xf>
    <xf numFmtId="0" fontId="28" fillId="2" borderId="1" xfId="0" applyFont="1" applyFill="1" applyBorder="1" applyAlignment="1">
      <alignment shrinkToFit="1"/>
    </xf>
    <xf numFmtId="0" fontId="4" fillId="0" borderId="0" xfId="0" applyFont="1"/>
    <xf numFmtId="0" fontId="97" fillId="2" borderId="0" xfId="62" applyFont="1" applyFill="1" applyAlignment="1">
      <alignment horizontal="center" vertical="center"/>
    </xf>
    <xf numFmtId="0" fontId="97" fillId="2" borderId="0" xfId="62" applyFont="1" applyFill="1" applyAlignment="1">
      <alignment vertical="center"/>
    </xf>
    <xf numFmtId="0" fontId="12" fillId="2" borderId="0" xfId="63" applyFont="1" applyFill="1" applyAlignment="1">
      <alignment vertical="center"/>
    </xf>
    <xf numFmtId="182" fontId="97" fillId="2" borderId="0" xfId="62" applyNumberFormat="1" applyFont="1" applyFill="1" applyAlignment="1">
      <alignment vertical="center"/>
    </xf>
    <xf numFmtId="0" fontId="19" fillId="2" borderId="0" xfId="63" applyFont="1" applyFill="1" applyAlignment="1">
      <alignment vertical="center"/>
    </xf>
    <xf numFmtId="0" fontId="99" fillId="2" borderId="1" xfId="62" applyFont="1" applyFill="1" applyBorder="1" applyAlignment="1">
      <alignment horizontal="center" vertical="center" wrapText="1"/>
    </xf>
    <xf numFmtId="182" fontId="97" fillId="2" borderId="1" xfId="62" applyNumberFormat="1" applyFont="1" applyFill="1" applyBorder="1" applyAlignment="1">
      <alignment horizontal="center" vertical="center" wrapText="1"/>
    </xf>
    <xf numFmtId="182" fontId="99" fillId="2" borderId="1" xfId="62" applyNumberFormat="1" applyFont="1" applyFill="1" applyBorder="1" applyAlignment="1">
      <alignment horizontal="center" vertical="center" wrapText="1"/>
    </xf>
    <xf numFmtId="182" fontId="99" fillId="2" borderId="1" xfId="62" applyNumberFormat="1" applyFont="1" applyFill="1" applyBorder="1" applyAlignment="1">
      <alignment horizontal="right" vertical="center" wrapText="1"/>
    </xf>
    <xf numFmtId="9" fontId="99" fillId="2" borderId="1" xfId="62" applyNumberFormat="1" applyFont="1" applyFill="1" applyBorder="1" applyAlignment="1">
      <alignment horizontal="right" vertical="center" wrapText="1"/>
    </xf>
    <xf numFmtId="182" fontId="99" fillId="2" borderId="1" xfId="62" applyNumberFormat="1" applyFont="1" applyFill="1" applyBorder="1" applyAlignment="1">
      <alignment horizontal="left" vertical="center" wrapText="1"/>
    </xf>
    <xf numFmtId="0" fontId="19" fillId="0" borderId="25"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5" fillId="0" borderId="35" xfId="0" applyFont="1" applyFill="1" applyBorder="1" applyAlignment="1">
      <alignment horizontal="left" vertical="center" wrapText="1"/>
    </xf>
    <xf numFmtId="3" fontId="15" fillId="0" borderId="35" xfId="0" applyNumberFormat="1" applyFont="1" applyBorder="1" applyAlignment="1">
      <alignment horizontal="right" vertical="center" wrapText="1"/>
    </xf>
    <xf numFmtId="9" fontId="97" fillId="2" borderId="1" xfId="62" applyNumberFormat="1" applyFont="1" applyFill="1" applyBorder="1" applyAlignment="1">
      <alignment horizontal="right" vertical="center" wrapText="1"/>
    </xf>
    <xf numFmtId="0" fontId="15" fillId="0" borderId="36"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justify" vertical="center" wrapText="1"/>
    </xf>
    <xf numFmtId="3" fontId="99" fillId="2" borderId="1" xfId="62" applyNumberFormat="1" applyFont="1" applyFill="1" applyBorder="1" applyAlignment="1">
      <alignment horizontal="center" vertical="center" wrapText="1"/>
    </xf>
    <xf numFmtId="182" fontId="19" fillId="2" borderId="1" xfId="0" applyNumberFormat="1" applyFont="1" applyFill="1" applyBorder="1" applyAlignment="1">
      <alignment vertical="center" wrapText="1"/>
    </xf>
    <xf numFmtId="0" fontId="15" fillId="0" borderId="35" xfId="0" applyFont="1" applyBorder="1" applyAlignment="1">
      <alignment horizontal="left" vertical="center" wrapText="1"/>
    </xf>
    <xf numFmtId="182" fontId="97" fillId="2" borderId="1" xfId="62" applyNumberFormat="1" applyFont="1" applyFill="1" applyBorder="1" applyAlignment="1">
      <alignment horizontal="right" vertical="center" wrapText="1"/>
    </xf>
    <xf numFmtId="182" fontId="97" fillId="2" borderId="25" xfId="62" applyNumberFormat="1" applyFont="1" applyFill="1" applyBorder="1" applyAlignment="1">
      <alignment horizontal="center" vertical="center" wrapText="1"/>
    </xf>
    <xf numFmtId="0" fontId="15" fillId="0" borderId="36" xfId="0" applyFont="1" applyBorder="1" applyAlignment="1">
      <alignment horizontal="left" vertical="center" wrapText="1"/>
    </xf>
    <xf numFmtId="3" fontId="15" fillId="0" borderId="36" xfId="0" applyNumberFormat="1" applyFont="1" applyBorder="1" applyAlignment="1">
      <alignment horizontal="right" vertical="center" wrapText="1"/>
    </xf>
    <xf numFmtId="182" fontId="97" fillId="2" borderId="25" xfId="62" applyNumberFormat="1" applyFont="1" applyFill="1" applyBorder="1" applyAlignment="1">
      <alignment horizontal="right" vertical="center" wrapText="1"/>
    </xf>
    <xf numFmtId="182" fontId="99" fillId="2" borderId="25" xfId="62" applyNumberFormat="1" applyFont="1" applyFill="1" applyBorder="1" applyAlignment="1">
      <alignment horizontal="right" vertical="center" wrapText="1"/>
    </xf>
    <xf numFmtId="9" fontId="97" fillId="2" borderId="25" xfId="62" applyNumberFormat="1" applyFont="1" applyFill="1" applyBorder="1" applyAlignment="1">
      <alignment horizontal="right" vertical="center" wrapText="1"/>
    </xf>
    <xf numFmtId="0" fontId="15" fillId="0" borderId="1" xfId="0" applyFont="1" applyBorder="1" applyAlignment="1">
      <alignment horizontal="left" vertical="center" wrapText="1"/>
    </xf>
    <xf numFmtId="3" fontId="15" fillId="0" borderId="1" xfId="0" applyNumberFormat="1" applyFont="1" applyBorder="1" applyAlignment="1">
      <alignment horizontal="right" vertical="center" wrapText="1"/>
    </xf>
    <xf numFmtId="0" fontId="12" fillId="2" borderId="25" xfId="63" applyFont="1" applyFill="1" applyBorder="1" applyAlignment="1">
      <alignment horizontal="center" vertical="center"/>
    </xf>
    <xf numFmtId="0" fontId="15" fillId="0" borderId="25" xfId="0" applyFont="1" applyBorder="1" applyAlignment="1">
      <alignment horizontal="left" vertical="center" wrapText="1"/>
    </xf>
    <xf numFmtId="0" fontId="12" fillId="2" borderId="25" xfId="63" applyFont="1" applyFill="1" applyBorder="1" applyAlignment="1">
      <alignment vertical="center"/>
    </xf>
    <xf numFmtId="0" fontId="12" fillId="2" borderId="1" xfId="0" applyFont="1" applyFill="1" applyBorder="1" applyAlignment="1">
      <alignment horizontal="center" vertical="center"/>
    </xf>
    <xf numFmtId="0" fontId="15" fillId="0" borderId="1" xfId="0" applyFont="1" applyFill="1" applyBorder="1" applyAlignment="1">
      <alignment horizontal="left" vertical="center" wrapText="1"/>
    </xf>
    <xf numFmtId="3" fontId="15" fillId="0" borderId="1" xfId="0" applyNumberFormat="1" applyFont="1" applyFill="1" applyBorder="1" applyAlignment="1">
      <alignment horizontal="right" vertical="center" wrapText="1"/>
    </xf>
    <xf numFmtId="0" fontId="12" fillId="2" borderId="1" xfId="63" applyFont="1" applyFill="1" applyBorder="1" applyAlignment="1">
      <alignment vertical="center"/>
    </xf>
    <xf numFmtId="0" fontId="12" fillId="2" borderId="0" xfId="63" applyFont="1" applyFill="1" applyAlignment="1">
      <alignment horizontal="center" vertical="center"/>
    </xf>
    <xf numFmtId="0" fontId="28" fillId="2" borderId="0" xfId="0" applyFont="1" applyFill="1"/>
    <xf numFmtId="0" fontId="95" fillId="2" borderId="1" xfId="0" applyFont="1" applyFill="1" applyBorder="1" applyAlignment="1">
      <alignment horizontal="center" vertical="center" wrapText="1"/>
    </xf>
    <xf numFmtId="0" fontId="93" fillId="2" borderId="1" xfId="0" applyFont="1" applyFill="1" applyBorder="1" applyAlignment="1">
      <alignment horizontal="center" vertical="center" wrapText="1"/>
    </xf>
    <xf numFmtId="0" fontId="96" fillId="3" borderId="0" xfId="0" applyFont="1" applyFill="1" applyAlignment="1">
      <alignment horizontal="right" vertical="center"/>
    </xf>
    <xf numFmtId="0" fontId="96" fillId="3" borderId="0" xfId="0" applyFont="1" applyFill="1" applyAlignment="1">
      <alignment horizontal="left" vertical="center"/>
    </xf>
    <xf numFmtId="0" fontId="105" fillId="3" borderId="1" xfId="0" applyFont="1" applyFill="1" applyBorder="1" applyAlignment="1">
      <alignment horizontal="center" vertical="center"/>
    </xf>
    <xf numFmtId="181" fontId="104" fillId="3" borderId="1" xfId="0" applyNumberFormat="1" applyFont="1" applyFill="1" applyBorder="1" applyAlignment="1">
      <alignment horizontal="right" vertical="center" shrinkToFit="1"/>
    </xf>
    <xf numFmtId="181" fontId="96" fillId="3" borderId="1" xfId="0" applyNumberFormat="1" applyFont="1" applyFill="1" applyBorder="1" applyAlignment="1">
      <alignment horizontal="right" vertical="center" shrinkToFit="1"/>
    </xf>
    <xf numFmtId="0" fontId="15" fillId="3" borderId="1" xfId="0" applyFont="1" applyFill="1" applyBorder="1" applyAlignment="1">
      <alignment horizontal="center" vertical="center" shrinkToFit="1"/>
    </xf>
    <xf numFmtId="0" fontId="104" fillId="3" borderId="1" xfId="0" applyFont="1" applyFill="1" applyBorder="1" applyAlignment="1">
      <alignment horizontal="left" vertical="center" wrapText="1"/>
    </xf>
    <xf numFmtId="0" fontId="105" fillId="3" borderId="1" xfId="0" applyFont="1" applyFill="1" applyBorder="1" applyAlignment="1">
      <alignment horizontal="left" vertical="center" wrapText="1"/>
    </xf>
    <xf numFmtId="181" fontId="32" fillId="3" borderId="1" xfId="0" applyNumberFormat="1" applyFont="1" applyFill="1" applyBorder="1" applyAlignment="1">
      <alignment horizontal="right" vertical="center" shrinkToFit="1"/>
    </xf>
    <xf numFmtId="181" fontId="105" fillId="3" borderId="1" xfId="0" applyNumberFormat="1" applyFont="1" applyFill="1" applyBorder="1" applyAlignment="1">
      <alignment horizontal="right" vertical="center" shrinkToFit="1"/>
    </xf>
    <xf numFmtId="0" fontId="106" fillId="3" borderId="1" xfId="0" applyFont="1" applyFill="1" applyBorder="1" applyAlignment="1">
      <alignment horizontal="left" vertical="center" wrapText="1"/>
    </xf>
    <xf numFmtId="181" fontId="103" fillId="3" borderId="1" xfId="0" applyNumberFormat="1" applyFont="1" applyFill="1" applyBorder="1" applyAlignment="1">
      <alignment horizontal="right" vertical="center" shrinkToFit="1"/>
    </xf>
    <xf numFmtId="181" fontId="106" fillId="3" borderId="1" xfId="0" applyNumberFormat="1" applyFont="1" applyFill="1" applyBorder="1" applyAlignment="1">
      <alignment horizontal="right" vertical="center" shrinkToFit="1"/>
    </xf>
    <xf numFmtId="169" fontId="0" fillId="0" borderId="0" xfId="1" applyNumberFormat="1" applyFont="1"/>
    <xf numFmtId="0" fontId="32" fillId="0" borderId="1" xfId="0" applyNumberFormat="1" applyFont="1" applyFill="1" applyBorder="1" applyAlignment="1">
      <alignment horizontal="left" vertical="center" wrapText="1"/>
    </xf>
    <xf numFmtId="0" fontId="28" fillId="2" borderId="1" xfId="63" applyFont="1" applyFill="1" applyBorder="1" applyAlignment="1">
      <alignment horizontal="center" vertical="center"/>
    </xf>
    <xf numFmtId="0" fontId="10" fillId="0" borderId="1" xfId="53" applyFont="1" applyBorder="1" applyAlignment="1">
      <alignment horizontal="center" vertical="center" wrapText="1"/>
    </xf>
    <xf numFmtId="169" fontId="10" fillId="0" borderId="1" xfId="4" applyNumberFormat="1" applyFont="1" applyBorder="1" applyAlignment="1">
      <alignment horizontal="center" vertical="center" wrapText="1"/>
    </xf>
    <xf numFmtId="0" fontId="7" fillId="0" borderId="1" xfId="56" applyFont="1" applyFill="1" applyBorder="1" applyAlignment="1">
      <alignment horizontal="center" vertical="center" wrapText="1"/>
    </xf>
    <xf numFmtId="169" fontId="7" fillId="0" borderId="1" xfId="4" applyNumberFormat="1" applyFont="1" applyFill="1" applyBorder="1" applyAlignment="1">
      <alignment horizontal="center" vertical="center" wrapText="1"/>
    </xf>
    <xf numFmtId="0" fontId="80" fillId="0" borderId="1" xfId="0" applyFont="1" applyBorder="1" applyAlignment="1">
      <alignment horizontal="center" vertical="center" wrapText="1"/>
    </xf>
    <xf numFmtId="0" fontId="79" fillId="0" borderId="1" xfId="0" applyFont="1" applyBorder="1" applyAlignment="1">
      <alignment horizontal="center" vertical="center" wrapText="1"/>
    </xf>
    <xf numFmtId="0" fontId="32" fillId="3" borderId="1" xfId="0" applyFont="1" applyFill="1" applyBorder="1" applyAlignment="1">
      <alignment horizontal="center" vertical="center" wrapText="1"/>
    </xf>
    <xf numFmtId="0" fontId="104" fillId="3" borderId="1" xfId="0" applyFont="1" applyFill="1" applyBorder="1" applyAlignment="1">
      <alignment horizontal="center" vertical="center" wrapText="1"/>
    </xf>
    <xf numFmtId="0" fontId="15" fillId="3" borderId="0" xfId="0" applyFont="1" applyFill="1"/>
    <xf numFmtId="169" fontId="9" fillId="0" borderId="0" xfId="56" applyNumberFormat="1" applyFont="1" applyFill="1"/>
    <xf numFmtId="0" fontId="3" fillId="0" borderId="0" xfId="0" applyFont="1"/>
    <xf numFmtId="49" fontId="19" fillId="3" borderId="1" xfId="25" applyNumberFormat="1" applyFont="1" applyFill="1" applyBorder="1" applyAlignment="1">
      <alignment horizontal="left" indent="1"/>
    </xf>
    <xf numFmtId="49" fontId="19" fillId="3" borderId="1" xfId="25" applyNumberFormat="1" applyFont="1" applyFill="1" applyBorder="1" applyAlignment="1">
      <alignment horizontal="center" vertical="center" wrapText="1"/>
    </xf>
    <xf numFmtId="49" fontId="12" fillId="3" borderId="1" xfId="25" applyNumberFormat="1" applyFont="1" applyFill="1" applyBorder="1" applyAlignment="1">
      <alignment horizontal="center"/>
    </xf>
    <xf numFmtId="49" fontId="13" fillId="3" borderId="1" xfId="25" applyNumberFormat="1" applyFont="1" applyFill="1" applyBorder="1" applyAlignment="1">
      <alignment horizontal="center"/>
    </xf>
    <xf numFmtId="49" fontId="14" fillId="3" borderId="1" xfId="25" applyNumberFormat="1" applyFont="1" applyFill="1" applyBorder="1" applyAlignment="1">
      <alignment horizontal="center"/>
    </xf>
    <xf numFmtId="49" fontId="12" fillId="3" borderId="1" xfId="25" applyNumberFormat="1" applyFont="1" applyFill="1" applyBorder="1" applyAlignment="1">
      <alignment horizontal="center" vertical="center" wrapText="1"/>
    </xf>
    <xf numFmtId="0" fontId="14" fillId="3" borderId="1" xfId="25" applyFont="1" applyFill="1" applyBorder="1" applyAlignment="1">
      <alignment horizontal="center"/>
    </xf>
    <xf numFmtId="0" fontId="12" fillId="3" borderId="1" xfId="25" applyFont="1" applyFill="1" applyBorder="1" applyAlignment="1">
      <alignment horizontal="center"/>
    </xf>
    <xf numFmtId="49" fontId="19" fillId="3" borderId="1" xfId="25" applyNumberFormat="1" applyFont="1" applyFill="1" applyBorder="1" applyAlignment="1">
      <alignment horizontal="center"/>
    </xf>
    <xf numFmtId="49" fontId="12" fillId="3" borderId="1" xfId="25" applyNumberFormat="1" applyFont="1" applyFill="1" applyBorder="1" applyAlignment="1">
      <alignment horizontal="center" vertical="center"/>
    </xf>
    <xf numFmtId="49" fontId="19" fillId="3" borderId="1" xfId="25" applyNumberFormat="1" applyFont="1" applyFill="1" applyBorder="1" applyAlignment="1">
      <alignment horizontal="center" vertical="center"/>
    </xf>
    <xf numFmtId="0" fontId="19" fillId="3" borderId="1" xfId="25" applyFont="1" applyFill="1" applyBorder="1" applyAlignment="1">
      <alignment horizontal="center"/>
    </xf>
    <xf numFmtId="0" fontId="12" fillId="3" borderId="1" xfId="25" applyFont="1" applyFill="1" applyBorder="1" applyAlignment="1">
      <alignment horizontal="center" vertical="center"/>
    </xf>
    <xf numFmtId="0" fontId="19" fillId="3" borderId="1" xfId="25" applyFont="1" applyFill="1" applyBorder="1" applyAlignment="1">
      <alignment horizontal="center" vertical="center"/>
    </xf>
    <xf numFmtId="0" fontId="13" fillId="3" borderId="1" xfId="25" applyFont="1" applyFill="1" applyBorder="1" applyAlignment="1">
      <alignment horizontal="center" vertical="center"/>
    </xf>
    <xf numFmtId="0" fontId="19" fillId="3" borderId="1" xfId="50" applyFont="1" applyFill="1" applyBorder="1" applyAlignment="1">
      <alignment horizontal="center"/>
    </xf>
    <xf numFmtId="0" fontId="19" fillId="3" borderId="1" xfId="50" applyFont="1" applyFill="1" applyBorder="1"/>
    <xf numFmtId="169" fontId="7" fillId="3" borderId="0" xfId="1" applyNumberFormat="1" applyFont="1" applyFill="1" applyAlignment="1">
      <alignment horizontal="right" vertical="center"/>
    </xf>
    <xf numFmtId="169" fontId="8" fillId="3" borderId="0" xfId="1" applyNumberFormat="1" applyFont="1" applyFill="1" applyAlignment="1">
      <alignment horizontal="right" vertical="center"/>
    </xf>
    <xf numFmtId="0" fontId="7" fillId="3" borderId="1" xfId="53" applyFont="1" applyFill="1" applyBorder="1" applyAlignment="1">
      <alignment horizontal="center" vertical="center" wrapText="1"/>
    </xf>
    <xf numFmtId="169" fontId="7" fillId="3" borderId="1" xfId="1" applyNumberFormat="1" applyFont="1" applyFill="1" applyBorder="1" applyAlignment="1">
      <alignment horizontal="center" vertical="center" wrapText="1"/>
    </xf>
    <xf numFmtId="179" fontId="47" fillId="3" borderId="0" xfId="53" applyNumberFormat="1" applyFont="1" applyFill="1"/>
    <xf numFmtId="169" fontId="47" fillId="3" borderId="0" xfId="53" applyNumberFormat="1" applyFont="1" applyFill="1"/>
    <xf numFmtId="0" fontId="50" fillId="3" borderId="0" xfId="53" applyFont="1" applyFill="1"/>
    <xf numFmtId="0" fontId="46" fillId="3" borderId="0" xfId="53" applyFont="1" applyFill="1"/>
    <xf numFmtId="43" fontId="29" fillId="3" borderId="0" xfId="1" applyNumberFormat="1" applyFont="1" applyFill="1"/>
    <xf numFmtId="0" fontId="7" fillId="3" borderId="1" xfId="1" applyNumberFormat="1" applyFont="1" applyFill="1" applyBorder="1" applyAlignment="1">
      <alignment horizontal="center" vertical="center" wrapText="1"/>
    </xf>
    <xf numFmtId="0" fontId="7" fillId="3" borderId="1" xfId="53" applyFont="1" applyFill="1" applyBorder="1" applyAlignment="1">
      <alignment vertical="center" wrapText="1"/>
    </xf>
    <xf numFmtId="169" fontId="7" fillId="3" borderId="1" xfId="1" applyNumberFormat="1" applyFont="1" applyFill="1" applyBorder="1" applyAlignment="1">
      <alignment vertical="center" shrinkToFit="1"/>
    </xf>
    <xf numFmtId="43" fontId="7" fillId="3" borderId="1" xfId="1" applyFont="1" applyFill="1" applyBorder="1" applyAlignment="1">
      <alignment vertical="center" shrinkToFit="1"/>
    </xf>
    <xf numFmtId="0" fontId="9" fillId="3" borderId="1" xfId="53" applyFont="1" applyFill="1" applyBorder="1" applyAlignment="1">
      <alignment horizontal="center" vertical="center" wrapText="1"/>
    </xf>
    <xf numFmtId="0" fontId="9" fillId="3" borderId="1" xfId="53" applyFont="1" applyFill="1" applyBorder="1" applyAlignment="1">
      <alignment vertical="center" wrapText="1"/>
    </xf>
    <xf numFmtId="43" fontId="9" fillId="3" borderId="1" xfId="1" applyFont="1" applyFill="1" applyBorder="1" applyAlignment="1">
      <alignment vertical="center" shrinkToFit="1"/>
    </xf>
    <xf numFmtId="0" fontId="8" fillId="3" borderId="1" xfId="53" applyFont="1" applyFill="1" applyBorder="1" applyAlignment="1">
      <alignmen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vertical="center" wrapText="1"/>
    </xf>
    <xf numFmtId="169" fontId="9" fillId="3" borderId="1" xfId="1" applyNumberFormat="1" applyFont="1" applyFill="1" applyBorder="1" applyAlignment="1">
      <alignment horizontal="center" vertical="center" shrinkToFit="1"/>
    </xf>
    <xf numFmtId="0" fontId="48" fillId="3" borderId="1" xfId="53" applyFont="1" applyFill="1" applyBorder="1" applyAlignment="1">
      <alignment horizontal="center" vertical="center" wrapText="1"/>
    </xf>
    <xf numFmtId="0" fontId="48" fillId="3" borderId="1" xfId="53" applyFont="1" applyFill="1" applyBorder="1" applyAlignment="1">
      <alignment vertical="center" wrapText="1"/>
    </xf>
    <xf numFmtId="169" fontId="49" fillId="3" borderId="1" xfId="1" applyNumberFormat="1" applyFont="1" applyFill="1" applyBorder="1" applyAlignment="1">
      <alignment vertical="center" shrinkToFit="1"/>
    </xf>
    <xf numFmtId="0" fontId="48" fillId="3" borderId="1" xfId="53" quotePrefix="1" applyFont="1" applyFill="1" applyBorder="1" applyAlignment="1">
      <alignment horizontal="center" vertical="center" wrapText="1"/>
    </xf>
    <xf numFmtId="169" fontId="48" fillId="3" borderId="1" xfId="1" applyNumberFormat="1" applyFont="1" applyFill="1" applyBorder="1" applyAlignment="1">
      <alignment vertical="center" shrinkToFit="1"/>
    </xf>
    <xf numFmtId="0" fontId="9" fillId="3" borderId="1" xfId="0" applyFont="1" applyFill="1" applyBorder="1" applyAlignment="1">
      <alignment horizontal="left" vertical="center" wrapText="1"/>
    </xf>
    <xf numFmtId="169" fontId="43" fillId="3" borderId="1" xfId="1" applyNumberFormat="1" applyFont="1" applyFill="1" applyBorder="1" applyAlignment="1">
      <alignment horizontal="center" vertical="center" shrinkToFit="1"/>
    </xf>
    <xf numFmtId="169" fontId="7" fillId="3" borderId="1" xfId="4" applyNumberFormat="1" applyFont="1" applyFill="1" applyBorder="1" applyAlignment="1">
      <alignment horizontal="left" vertical="center" wrapText="1"/>
    </xf>
    <xf numFmtId="169" fontId="7" fillId="3" borderId="1" xfId="1" applyNumberFormat="1" applyFont="1" applyFill="1" applyBorder="1" applyAlignment="1">
      <alignment horizontal="right" vertical="center" shrinkToFit="1"/>
    </xf>
    <xf numFmtId="0" fontId="9" fillId="3" borderId="1" xfId="53" quotePrefix="1" applyFont="1" applyFill="1" applyBorder="1" applyAlignment="1">
      <alignment horizontal="center" vertical="center" wrapText="1"/>
    </xf>
    <xf numFmtId="3" fontId="9" fillId="3" borderId="1" xfId="51" applyNumberFormat="1" applyFont="1" applyFill="1" applyBorder="1" applyAlignment="1">
      <alignment vertical="center" wrapText="1"/>
    </xf>
    <xf numFmtId="169" fontId="9" fillId="3" borderId="1" xfId="51" applyNumberFormat="1" applyFont="1" applyFill="1" applyBorder="1" applyAlignment="1">
      <alignment horizontal="right" shrinkToFit="1"/>
    </xf>
    <xf numFmtId="169" fontId="9" fillId="3" borderId="1" xfId="1" applyNumberFormat="1" applyFont="1" applyFill="1" applyBorder="1" applyAlignment="1">
      <alignment shrinkToFit="1"/>
    </xf>
    <xf numFmtId="169" fontId="9" fillId="3" borderId="1" xfId="1" applyNumberFormat="1" applyFont="1" applyFill="1" applyBorder="1" applyAlignment="1">
      <alignment horizontal="right" shrinkToFit="1"/>
    </xf>
    <xf numFmtId="169" fontId="9" fillId="3" borderId="1" xfId="0" applyNumberFormat="1" applyFont="1" applyFill="1" applyBorder="1" applyAlignment="1">
      <alignment horizontal="right" shrinkToFit="1"/>
    </xf>
    <xf numFmtId="169" fontId="7" fillId="3" borderId="1" xfId="1" applyNumberFormat="1" applyFont="1" applyFill="1" applyBorder="1" applyAlignment="1">
      <alignment shrinkToFit="1"/>
    </xf>
    <xf numFmtId="169" fontId="9" fillId="3" borderId="1" xfId="4" applyNumberFormat="1" applyFont="1" applyFill="1" applyBorder="1" applyAlignment="1">
      <alignment horizontal="left" vertical="center" wrapText="1"/>
    </xf>
    <xf numFmtId="169" fontId="48" fillId="3" borderId="1" xfId="1" applyNumberFormat="1" applyFont="1" applyFill="1" applyBorder="1" applyAlignment="1">
      <alignment shrinkToFit="1"/>
    </xf>
    <xf numFmtId="169" fontId="48" fillId="0" borderId="3" xfId="1" applyNumberFormat="1" applyFont="1" applyFill="1" applyBorder="1" applyAlignment="1">
      <alignment horizontal="center" vertical="center" shrinkToFit="1"/>
    </xf>
    <xf numFmtId="0" fontId="2" fillId="0" borderId="0" xfId="0" applyFont="1"/>
    <xf numFmtId="0" fontId="10" fillId="0" borderId="1" xfId="4" applyNumberFormat="1" applyFont="1" applyBorder="1" applyAlignment="1">
      <alignment horizontal="center" vertical="center" wrapText="1"/>
    </xf>
    <xf numFmtId="0" fontId="10" fillId="0" borderId="1" xfId="53" applyFont="1" applyBorder="1" applyAlignment="1">
      <alignment vertical="center" wrapText="1"/>
    </xf>
    <xf numFmtId="169" fontId="10" fillId="0" borderId="1" xfId="1" applyNumberFormat="1" applyFont="1" applyBorder="1" applyAlignment="1">
      <alignment horizontal="center" vertical="center" shrinkToFit="1"/>
    </xf>
    <xf numFmtId="43" fontId="10" fillId="0" borderId="1" xfId="4" applyNumberFormat="1" applyFont="1" applyBorder="1" applyAlignment="1">
      <alignment horizontal="center" vertical="center" wrapText="1"/>
    </xf>
    <xf numFmtId="172" fontId="10" fillId="0" borderId="1" xfId="1" applyNumberFormat="1" applyFont="1" applyBorder="1" applyAlignment="1">
      <alignment horizontal="center" vertical="center" shrinkToFit="1"/>
    </xf>
    <xf numFmtId="0" fontId="43" fillId="0" borderId="1" xfId="53" applyFont="1" applyBorder="1" applyAlignment="1">
      <alignment horizontal="center" vertical="center" wrapText="1"/>
    </xf>
    <xf numFmtId="0" fontId="43" fillId="0" borderId="1" xfId="53" applyFont="1" applyBorder="1" applyAlignment="1">
      <alignment vertical="center" wrapText="1"/>
    </xf>
    <xf numFmtId="172" fontId="43" fillId="0" borderId="1" xfId="1" applyNumberFormat="1" applyFont="1" applyBorder="1" applyAlignment="1">
      <alignment horizontal="center" vertical="center" shrinkToFit="1"/>
    </xf>
    <xf numFmtId="169" fontId="43" fillId="0" borderId="1" xfId="1" applyNumberFormat="1" applyFont="1" applyBorder="1" applyAlignment="1">
      <alignment horizontal="center" vertical="center" shrinkToFit="1"/>
    </xf>
    <xf numFmtId="43" fontId="43" fillId="0" borderId="1" xfId="4" applyNumberFormat="1" applyFont="1" applyBorder="1" applyAlignment="1">
      <alignment horizontal="center" vertical="center" wrapText="1"/>
    </xf>
    <xf numFmtId="172" fontId="43" fillId="0" borderId="1" xfId="4" applyNumberFormat="1" applyFont="1" applyBorder="1" applyAlignment="1">
      <alignment horizontal="center" vertical="center" shrinkToFit="1"/>
    </xf>
    <xf numFmtId="0" fontId="43" fillId="0" borderId="1" xfId="53" applyFont="1" applyFill="1" applyBorder="1" applyAlignment="1">
      <alignment horizontal="center" vertical="center" wrapText="1"/>
    </xf>
    <xf numFmtId="0" fontId="43" fillId="0" borderId="1" xfId="53" applyFont="1" applyFill="1" applyBorder="1" applyAlignment="1">
      <alignment vertical="center" wrapText="1"/>
    </xf>
    <xf numFmtId="172" fontId="43" fillId="0" borderId="1" xfId="4" applyNumberFormat="1" applyFont="1" applyFill="1" applyBorder="1" applyAlignment="1">
      <alignment horizontal="center" vertical="center" shrinkToFit="1"/>
    </xf>
    <xf numFmtId="169" fontId="43" fillId="0" borderId="1" xfId="1" applyNumberFormat="1" applyFont="1" applyFill="1" applyBorder="1" applyAlignment="1">
      <alignment horizontal="center" vertical="center" shrinkToFit="1"/>
    </xf>
    <xf numFmtId="169" fontId="10" fillId="0" borderId="1" xfId="1" applyNumberFormat="1" applyFont="1" applyFill="1" applyBorder="1" applyAlignment="1">
      <alignment horizontal="center" vertical="center" shrinkToFit="1"/>
    </xf>
    <xf numFmtId="0" fontId="9" fillId="0" borderId="1" xfId="0" applyFont="1" applyBorder="1" applyAlignment="1">
      <alignment vertical="center" wrapText="1"/>
    </xf>
    <xf numFmtId="169" fontId="12" fillId="0" borderId="1" xfId="1" applyNumberFormat="1" applyFont="1" applyFill="1" applyBorder="1" applyAlignment="1">
      <alignment horizontal="center" vertical="center" shrinkToFit="1"/>
    </xf>
    <xf numFmtId="169" fontId="43" fillId="0" borderId="1" xfId="1" applyNumberFormat="1" applyFont="1" applyFill="1" applyBorder="1" applyAlignment="1">
      <alignment vertical="center" shrinkToFit="1"/>
    </xf>
    <xf numFmtId="169" fontId="42" fillId="0" borderId="1" xfId="1" applyNumberFormat="1" applyFont="1" applyFill="1" applyBorder="1" applyAlignment="1">
      <alignment shrinkToFit="1"/>
    </xf>
    <xf numFmtId="169" fontId="10" fillId="0" borderId="1" xfId="4" applyNumberFormat="1" applyFont="1" applyBorder="1" applyAlignment="1">
      <alignment horizontal="center" vertical="center" shrinkToFit="1"/>
    </xf>
    <xf numFmtId="169" fontId="8" fillId="0" borderId="0" xfId="57" applyNumberFormat="1" applyFont="1" applyAlignment="1">
      <alignment horizontal="right" vertical="center"/>
    </xf>
    <xf numFmtId="181" fontId="79" fillId="0" borderId="1" xfId="0" applyNumberFormat="1" applyFont="1" applyBorder="1" applyAlignment="1">
      <alignment horizontal="right" vertical="center" wrapText="1"/>
    </xf>
    <xf numFmtId="181" fontId="81" fillId="0" borderId="1" xfId="0" applyNumberFormat="1" applyFont="1" applyBorder="1" applyAlignment="1">
      <alignment horizontal="right" vertical="center" wrapText="1"/>
    </xf>
    <xf numFmtId="2" fontId="79" fillId="0" borderId="1" xfId="0" applyNumberFormat="1" applyFont="1" applyBorder="1" applyAlignment="1">
      <alignment horizontal="right" vertical="center" wrapText="1"/>
    </xf>
    <xf numFmtId="2" fontId="81" fillId="0" borderId="1" xfId="0" applyNumberFormat="1" applyFont="1" applyBorder="1" applyAlignment="1">
      <alignment horizontal="right" vertical="center" wrapText="1"/>
    </xf>
    <xf numFmtId="0" fontId="15" fillId="4" borderId="0" xfId="0" applyFont="1" applyFill="1"/>
    <xf numFmtId="181" fontId="106" fillId="4" borderId="1" xfId="0" applyNumberFormat="1" applyFont="1" applyFill="1" applyBorder="1" applyAlignment="1">
      <alignment horizontal="right" vertical="center" shrinkToFit="1"/>
    </xf>
    <xf numFmtId="0" fontId="32" fillId="4" borderId="1" xfId="0" applyFont="1" applyFill="1" applyBorder="1" applyAlignment="1">
      <alignment horizontal="center" vertical="center" wrapText="1"/>
    </xf>
    <xf numFmtId="0" fontId="106" fillId="4" borderId="1" xfId="0" applyFont="1" applyFill="1" applyBorder="1" applyAlignment="1">
      <alignment horizontal="left" vertical="center" wrapText="1"/>
    </xf>
    <xf numFmtId="181" fontId="103" fillId="4" borderId="1" xfId="0" applyNumberFormat="1" applyFont="1" applyFill="1" applyBorder="1" applyAlignment="1">
      <alignment horizontal="right" vertical="center" shrinkToFit="1"/>
    </xf>
    <xf numFmtId="0" fontId="15" fillId="4" borderId="1" xfId="0" applyFont="1" applyFill="1" applyBorder="1" applyAlignment="1">
      <alignment horizontal="center" vertical="center" shrinkToFit="1"/>
    </xf>
    <xf numFmtId="0" fontId="79" fillId="0" borderId="1" xfId="0" applyFont="1" applyBorder="1" applyAlignment="1">
      <alignment horizontal="center" vertical="center"/>
    </xf>
    <xf numFmtId="0" fontId="80" fillId="0" borderId="1" xfId="0" applyFont="1" applyBorder="1" applyAlignment="1">
      <alignment horizontal="center" vertical="center" wrapText="1"/>
    </xf>
    <xf numFmtId="0" fontId="79" fillId="0" borderId="1" xfId="0" applyFont="1" applyBorder="1" applyAlignment="1">
      <alignment horizontal="center" vertical="center" wrapText="1"/>
    </xf>
    <xf numFmtId="169" fontId="77" fillId="0" borderId="0" xfId="57" applyNumberFormat="1" applyFont="1" applyFill="1" applyAlignment="1">
      <alignment shrinkToFit="1"/>
    </xf>
    <xf numFmtId="0" fontId="77" fillId="4" borderId="0" xfId="58" applyFont="1" applyFill="1"/>
    <xf numFmtId="181" fontId="79" fillId="0" borderId="31" xfId="0" applyNumberFormat="1" applyFont="1" applyFill="1" applyBorder="1" applyAlignment="1">
      <alignment horizontal="right" vertical="center" wrapText="1"/>
    </xf>
    <xf numFmtId="181" fontId="0" fillId="0" borderId="0" xfId="0" applyNumberFormat="1"/>
    <xf numFmtId="0" fontId="80" fillId="0" borderId="1" xfId="0" applyFont="1" applyBorder="1" applyAlignment="1">
      <alignment horizontal="center" vertical="center" shrinkToFit="1"/>
    </xf>
    <xf numFmtId="169" fontId="75" fillId="4" borderId="0" xfId="57" applyNumberFormat="1" applyFont="1" applyFill="1" applyAlignment="1">
      <alignment horizontal="center"/>
    </xf>
    <xf numFmtId="0" fontId="79" fillId="4" borderId="1" xfId="0" applyFont="1" applyFill="1" applyBorder="1" applyAlignment="1">
      <alignment horizontal="center" vertical="center" wrapText="1"/>
    </xf>
    <xf numFmtId="0" fontId="81" fillId="4" borderId="1" xfId="0" applyFont="1" applyFill="1" applyBorder="1" applyAlignment="1">
      <alignment horizontal="center" vertical="center"/>
    </xf>
    <xf numFmtId="181" fontId="79" fillId="4" borderId="1" xfId="0" applyNumberFormat="1" applyFont="1" applyFill="1" applyBorder="1" applyAlignment="1">
      <alignment horizontal="right" vertical="center" shrinkToFit="1"/>
    </xf>
    <xf numFmtId="181" fontId="81" fillId="4" borderId="1" xfId="0" applyNumberFormat="1" applyFont="1" applyFill="1" applyBorder="1" applyAlignment="1">
      <alignment horizontal="right" vertical="center" shrinkToFit="1"/>
    </xf>
    <xf numFmtId="169" fontId="77" fillId="4" borderId="0" xfId="57" applyNumberFormat="1" applyFont="1" applyFill="1" applyAlignment="1">
      <alignment shrinkToFit="1"/>
    </xf>
    <xf numFmtId="169" fontId="77" fillId="4" borderId="0" xfId="57" applyNumberFormat="1" applyFont="1" applyFill="1"/>
    <xf numFmtId="181" fontId="81" fillId="5" borderId="1" xfId="0" applyNumberFormat="1" applyFont="1" applyFill="1" applyBorder="1" applyAlignment="1">
      <alignment horizontal="right" vertical="center" shrinkToFit="1"/>
    </xf>
    <xf numFmtId="0" fontId="1" fillId="0" borderId="0" xfId="0" applyFont="1"/>
    <xf numFmtId="0" fontId="19" fillId="3" borderId="1" xfId="53" applyFont="1" applyFill="1" applyBorder="1" applyAlignment="1">
      <alignment horizontal="center" vertical="center" wrapText="1"/>
    </xf>
    <xf numFmtId="169" fontId="35" fillId="3" borderId="0" xfId="32" applyNumberFormat="1" applyFont="1" applyFill="1"/>
    <xf numFmtId="0" fontId="35" fillId="3" borderId="0" xfId="32" applyFont="1" applyFill="1"/>
    <xf numFmtId="169" fontId="35" fillId="3" borderId="0" xfId="1" applyNumberFormat="1" applyFont="1" applyFill="1"/>
    <xf numFmtId="0" fontId="35" fillId="3" borderId="0" xfId="0" applyFont="1" applyFill="1"/>
    <xf numFmtId="0" fontId="39" fillId="3" borderId="0" xfId="32" applyFont="1" applyFill="1" applyAlignment="1">
      <alignment horizontal="center"/>
    </xf>
    <xf numFmtId="0" fontId="35" fillId="3" borderId="0" xfId="0" applyFont="1" applyFill="1" applyAlignment="1">
      <alignment wrapText="1"/>
    </xf>
    <xf numFmtId="0" fontId="40" fillId="3" borderId="1" xfId="0" applyFont="1" applyFill="1" applyBorder="1" applyAlignment="1">
      <alignment horizontal="center" vertical="center" wrapText="1"/>
    </xf>
    <xf numFmtId="0" fontId="40" fillId="3" borderId="1" xfId="0" applyFont="1" applyFill="1" applyBorder="1" applyAlignment="1">
      <alignment horizontal="center" vertical="center"/>
    </xf>
    <xf numFmtId="0" fontId="40" fillId="3" borderId="1" xfId="0" applyFont="1" applyFill="1" applyBorder="1" applyAlignment="1">
      <alignment horizontal="left" vertical="center" wrapText="1"/>
    </xf>
    <xf numFmtId="181" fontId="40" fillId="3" borderId="1" xfId="0" applyNumberFormat="1" applyFont="1" applyFill="1" applyBorder="1" applyAlignment="1">
      <alignment horizontal="right" vertical="center" shrinkToFit="1"/>
    </xf>
    <xf numFmtId="0" fontId="35" fillId="3" borderId="1" xfId="0" applyFont="1" applyFill="1" applyBorder="1" applyAlignment="1">
      <alignment horizontal="center" vertical="center" shrinkToFit="1"/>
    </xf>
    <xf numFmtId="43" fontId="40" fillId="3" borderId="1" xfId="1" applyFont="1" applyFill="1" applyBorder="1" applyAlignment="1">
      <alignment horizontal="right" vertical="center" shrinkToFit="1"/>
    </xf>
    <xf numFmtId="0" fontId="35" fillId="3" borderId="1" xfId="0" applyFont="1" applyFill="1" applyBorder="1" applyAlignment="1">
      <alignment horizontal="center" vertical="center" wrapText="1"/>
    </xf>
    <xf numFmtId="0" fontId="35" fillId="3" borderId="1" xfId="0" applyFont="1" applyFill="1" applyBorder="1" applyAlignment="1">
      <alignment horizontal="left" vertical="center" wrapText="1"/>
    </xf>
    <xf numFmtId="181" fontId="35" fillId="3" borderId="1" xfId="0" applyNumberFormat="1" applyFont="1" applyFill="1" applyBorder="1" applyAlignment="1">
      <alignment horizontal="right" vertical="center" shrinkToFit="1"/>
    </xf>
    <xf numFmtId="181" fontId="35" fillId="3" borderId="1" xfId="0" applyNumberFormat="1" applyFont="1" applyFill="1" applyBorder="1" applyAlignment="1">
      <alignment horizontal="center" vertical="center" shrinkToFit="1"/>
    </xf>
    <xf numFmtId="43" fontId="35" fillId="3" borderId="1" xfId="1" applyFont="1" applyFill="1" applyBorder="1" applyAlignment="1">
      <alignment horizontal="right" vertical="center" shrinkToFit="1"/>
    </xf>
    <xf numFmtId="0" fontId="39" fillId="3" borderId="1" xfId="0" applyFont="1" applyFill="1" applyBorder="1" applyAlignment="1">
      <alignment horizontal="center" vertical="center" wrapText="1"/>
    </xf>
    <xf numFmtId="0" fontId="39" fillId="3" borderId="1" xfId="0" applyFont="1" applyFill="1" applyBorder="1" applyAlignment="1">
      <alignment horizontal="left" vertical="center" wrapText="1"/>
    </xf>
    <xf numFmtId="181" fontId="39" fillId="3" borderId="1" xfId="0" applyNumberFormat="1" applyFont="1" applyFill="1" applyBorder="1" applyAlignment="1">
      <alignment horizontal="right" vertical="center" shrinkToFit="1"/>
    </xf>
    <xf numFmtId="3" fontId="35" fillId="3" borderId="1" xfId="0" applyNumberFormat="1" applyFont="1" applyFill="1" applyBorder="1" applyAlignment="1">
      <alignment horizontal="center" vertical="center" shrinkToFit="1"/>
    </xf>
    <xf numFmtId="3" fontId="40" fillId="3" borderId="1" xfId="0" applyNumberFormat="1" applyFont="1" applyFill="1" applyBorder="1" applyAlignment="1">
      <alignment horizontal="right" vertical="center" shrinkToFit="1"/>
    </xf>
    <xf numFmtId="0" fontId="35" fillId="3" borderId="1" xfId="0" applyFont="1" applyFill="1" applyBorder="1" applyAlignment="1">
      <alignment shrinkToFit="1"/>
    </xf>
    <xf numFmtId="3" fontId="35" fillId="3" borderId="0" xfId="0" applyNumberFormat="1" applyFont="1" applyFill="1"/>
    <xf numFmtId="4" fontId="35" fillId="3" borderId="0" xfId="0" applyNumberFormat="1" applyFont="1" applyFill="1"/>
    <xf numFmtId="181" fontId="35" fillId="3" borderId="0" xfId="0" applyNumberFormat="1" applyFont="1" applyFill="1"/>
    <xf numFmtId="0" fontId="80" fillId="0" borderId="0" xfId="0" applyFont="1" applyBorder="1" applyAlignment="1">
      <alignment horizontal="center" vertical="center" wrapText="1"/>
    </xf>
    <xf numFmtId="0" fontId="83" fillId="0" borderId="0" xfId="0" applyFont="1" applyBorder="1" applyAlignment="1">
      <alignment horizontal="left" vertical="center" wrapText="1"/>
    </xf>
    <xf numFmtId="181" fontId="81" fillId="0" borderId="0" xfId="0" applyNumberFormat="1" applyFont="1" applyBorder="1" applyAlignment="1">
      <alignment horizontal="right" vertical="center" shrinkToFit="1"/>
    </xf>
    <xf numFmtId="0" fontId="80" fillId="0" borderId="0" xfId="0" applyFont="1" applyBorder="1" applyAlignment="1">
      <alignment horizontal="center" vertical="center" shrinkToFit="1"/>
    </xf>
    <xf numFmtId="181" fontId="81" fillId="5" borderId="0" xfId="0" applyNumberFormat="1" applyFont="1" applyFill="1" applyBorder="1" applyAlignment="1">
      <alignment horizontal="right" vertical="center" shrinkToFit="1"/>
    </xf>
    <xf numFmtId="0" fontId="10" fillId="0" borderId="0" xfId="53" applyFont="1" applyAlignment="1">
      <alignment horizontal="center"/>
    </xf>
    <xf numFmtId="0" fontId="7" fillId="0" borderId="0" xfId="0" applyFont="1" applyAlignment="1">
      <alignment horizontal="center"/>
    </xf>
    <xf numFmtId="0" fontId="8" fillId="0" borderId="0" xfId="0" applyFont="1" applyAlignment="1">
      <alignment horizontal="center"/>
    </xf>
    <xf numFmtId="178" fontId="9" fillId="0" borderId="33" xfId="5" applyNumberFormat="1" applyFont="1" applyBorder="1" applyAlignment="1">
      <alignment horizontal="center" vertical="center" wrapText="1"/>
    </xf>
    <xf numFmtId="178" fontId="9" fillId="0" borderId="11" xfId="5" applyNumberFormat="1" applyFont="1" applyBorder="1" applyAlignment="1">
      <alignment horizontal="center" vertical="center" wrapText="1"/>
    </xf>
    <xf numFmtId="0" fontId="7" fillId="0" borderId="0" xfId="23" applyFont="1" applyAlignment="1">
      <alignment horizontal="center" vertical="center" wrapText="1"/>
    </xf>
    <xf numFmtId="0" fontId="8" fillId="0" borderId="0" xfId="23" applyFont="1" applyAlignment="1">
      <alignment horizontal="center" vertical="center" wrapText="1"/>
    </xf>
    <xf numFmtId="178" fontId="9" fillId="0" borderId="34" xfId="5" applyNumberFormat="1" applyFont="1" applyBorder="1" applyAlignment="1">
      <alignment horizontal="center" vertical="center" wrapText="1"/>
    </xf>
    <xf numFmtId="0" fontId="10" fillId="0" borderId="0" xfId="53" applyFont="1" applyAlignment="1">
      <alignment horizontal="center" vertical="center" wrapText="1"/>
    </xf>
    <xf numFmtId="0" fontId="11" fillId="0" borderId="0" xfId="53" applyFont="1" applyAlignment="1">
      <alignment horizontal="center" vertical="center" wrapText="1"/>
    </xf>
    <xf numFmtId="169" fontId="10" fillId="0" borderId="1" xfId="1" applyNumberFormat="1" applyFont="1" applyBorder="1" applyAlignment="1">
      <alignment horizontal="center" vertical="center" wrapText="1"/>
    </xf>
    <xf numFmtId="0" fontId="10" fillId="0" borderId="1" xfId="53" applyFont="1" applyBorder="1" applyAlignment="1">
      <alignment horizontal="center" vertical="center" wrapText="1"/>
    </xf>
    <xf numFmtId="172" fontId="10" fillId="0" borderId="1" xfId="1" applyNumberFormat="1" applyFont="1" applyBorder="1" applyAlignment="1">
      <alignment horizontal="center" vertical="center" wrapText="1"/>
    </xf>
    <xf numFmtId="0" fontId="7" fillId="3" borderId="0" xfId="53" applyFont="1" applyFill="1" applyAlignment="1">
      <alignment horizontal="center"/>
    </xf>
    <xf numFmtId="0" fontId="7" fillId="3" borderId="0" xfId="53" applyFont="1" applyFill="1" applyAlignment="1">
      <alignment horizontal="center" vertical="center" wrapText="1"/>
    </xf>
    <xf numFmtId="0" fontId="8" fillId="3" borderId="0" xfId="53" applyFont="1" applyFill="1" applyAlignment="1">
      <alignment horizontal="center" vertical="center" wrapText="1"/>
    </xf>
    <xf numFmtId="169" fontId="19" fillId="3" borderId="1" xfId="1" applyNumberFormat="1" applyFont="1" applyFill="1" applyBorder="1" applyAlignment="1">
      <alignment horizontal="center" vertical="center" wrapText="1"/>
    </xf>
    <xf numFmtId="43" fontId="19" fillId="3" borderId="1" xfId="1" applyFont="1" applyFill="1" applyBorder="1" applyAlignment="1">
      <alignment horizontal="center" vertical="center" wrapText="1"/>
    </xf>
    <xf numFmtId="0" fontId="19" fillId="3" borderId="1" xfId="53" applyFont="1" applyFill="1" applyBorder="1" applyAlignment="1">
      <alignment horizontal="center" vertical="center" wrapText="1"/>
    </xf>
    <xf numFmtId="0" fontId="10" fillId="3" borderId="0" xfId="53" applyFont="1" applyFill="1" applyAlignment="1">
      <alignment horizontal="center"/>
    </xf>
    <xf numFmtId="0" fontId="12" fillId="0" borderId="31" xfId="0" applyFont="1" applyFill="1" applyBorder="1" applyAlignment="1">
      <alignment horizontal="center"/>
    </xf>
    <xf numFmtId="0" fontId="12" fillId="0" borderId="0" xfId="0" applyFont="1" applyFill="1" applyAlignment="1">
      <alignment horizontal="center"/>
    </xf>
    <xf numFmtId="169" fontId="10" fillId="0" borderId="1" xfId="4" applyNumberFormat="1" applyFont="1" applyBorder="1" applyAlignment="1">
      <alignment horizontal="center" vertical="center" wrapText="1"/>
    </xf>
    <xf numFmtId="0" fontId="40" fillId="3"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40" fillId="3" borderId="0" xfId="32" applyFont="1" applyFill="1" applyAlignment="1">
      <alignment horizontal="center"/>
    </xf>
    <xf numFmtId="43" fontId="39" fillId="3" borderId="0" xfId="32" applyNumberFormat="1" applyFont="1" applyFill="1" applyAlignment="1">
      <alignment horizontal="center"/>
    </xf>
    <xf numFmtId="0" fontId="39" fillId="3" borderId="0" xfId="32" applyFont="1" applyFill="1" applyAlignment="1">
      <alignment horizontal="center"/>
    </xf>
    <xf numFmtId="0" fontId="40" fillId="3" borderId="0" xfId="53" applyFont="1" applyFill="1" applyAlignment="1">
      <alignment horizontal="center"/>
    </xf>
    <xf numFmtId="0" fontId="40" fillId="3" borderId="1" xfId="0" applyFont="1" applyFill="1" applyBorder="1" applyAlignment="1">
      <alignment horizontal="center" vertical="center"/>
    </xf>
    <xf numFmtId="0" fontId="7" fillId="0" borderId="0" xfId="56" applyFont="1" applyFill="1" applyAlignment="1">
      <alignment horizontal="center"/>
    </xf>
    <xf numFmtId="0" fontId="7" fillId="0" borderId="0" xfId="56" applyFont="1" applyFill="1" applyAlignment="1">
      <alignment horizontal="center" vertical="center" wrapText="1"/>
    </xf>
    <xf numFmtId="0" fontId="8" fillId="0" borderId="0" xfId="56" applyFont="1" applyFill="1" applyAlignment="1">
      <alignment horizontal="center" vertical="center" wrapText="1"/>
    </xf>
    <xf numFmtId="0" fontId="7" fillId="0" borderId="1" xfId="56" applyFont="1" applyFill="1" applyBorder="1" applyAlignment="1">
      <alignment horizontal="center" vertical="center" wrapText="1"/>
    </xf>
    <xf numFmtId="169" fontId="7" fillId="0" borderId="1" xfId="4" applyNumberFormat="1" applyFont="1" applyFill="1" applyBorder="1" applyAlignment="1">
      <alignment horizontal="center" vertical="center" wrapText="1"/>
    </xf>
    <xf numFmtId="169" fontId="19" fillId="0" borderId="1" xfId="1" applyNumberFormat="1" applyFont="1" applyFill="1" applyBorder="1" applyAlignment="1">
      <alignment horizontal="center" vertical="center" wrapText="1"/>
    </xf>
    <xf numFmtId="169" fontId="37" fillId="0" borderId="1" xfId="1" applyNumberFormat="1" applyFont="1" applyFill="1" applyBorder="1"/>
    <xf numFmtId="0" fontId="19" fillId="0" borderId="0" xfId="38" applyFont="1" applyFill="1" applyAlignment="1">
      <alignment horizontal="center"/>
    </xf>
    <xf numFmtId="169" fontId="19" fillId="0" borderId="0" xfId="1" applyNumberFormat="1" applyFont="1" applyFill="1" applyAlignment="1">
      <alignment horizontal="center" vertical="center"/>
    </xf>
    <xf numFmtId="0" fontId="19" fillId="0" borderId="0" xfId="38" applyFont="1" applyFill="1" applyAlignment="1">
      <alignment horizontal="center" vertical="center" wrapText="1"/>
    </xf>
    <xf numFmtId="0" fontId="14" fillId="0" borderId="0" xfId="38" applyFont="1" applyFill="1" applyAlignment="1">
      <alignment horizontal="center" vertical="center" wrapText="1"/>
    </xf>
    <xf numFmtId="169" fontId="14" fillId="0" borderId="28" xfId="1" applyNumberFormat="1" applyFont="1" applyFill="1" applyBorder="1" applyAlignment="1">
      <alignment horizontal="right"/>
    </xf>
    <xf numFmtId="0" fontId="19" fillId="0" borderId="1" xfId="38" applyFont="1" applyFill="1" applyBorder="1" applyAlignment="1">
      <alignment horizontal="center" vertical="center" wrapText="1"/>
    </xf>
    <xf numFmtId="0" fontId="36" fillId="0" borderId="1" xfId="38" applyFont="1" applyFill="1" applyBorder="1" applyAlignment="1">
      <alignment horizontal="center" vertical="center" wrapText="1"/>
    </xf>
    <xf numFmtId="169" fontId="36" fillId="0" borderId="1" xfId="1" applyNumberFormat="1" applyFont="1" applyFill="1" applyBorder="1" applyAlignment="1">
      <alignment horizontal="center" vertical="center" wrapText="1"/>
    </xf>
    <xf numFmtId="0" fontId="88" fillId="2" borderId="0" xfId="0" applyFont="1" applyFill="1" applyAlignment="1">
      <alignment horizontal="right"/>
    </xf>
    <xf numFmtId="0" fontId="40" fillId="0" borderId="0" xfId="53" applyFont="1" applyAlignment="1">
      <alignment horizontal="center"/>
    </xf>
    <xf numFmtId="0" fontId="87" fillId="2" borderId="0" xfId="0" applyFont="1" applyFill="1" applyAlignment="1">
      <alignment horizontal="center"/>
    </xf>
    <xf numFmtId="0" fontId="7" fillId="2" borderId="0" xfId="0" applyFont="1" applyFill="1" applyAlignment="1">
      <alignment horizontal="center"/>
    </xf>
    <xf numFmtId="49" fontId="8" fillId="2" borderId="0" xfId="0" applyNumberFormat="1" applyFont="1" applyFill="1" applyAlignment="1">
      <alignment horizontal="center"/>
    </xf>
    <xf numFmtId="0" fontId="89" fillId="2" borderId="25" xfId="0" applyFont="1" applyFill="1" applyBorder="1" applyAlignment="1">
      <alignment horizontal="center" vertical="center" wrapText="1"/>
    </xf>
    <xf numFmtId="0" fontId="89" fillId="2" borderId="11" xfId="0" applyFont="1" applyFill="1" applyBorder="1" applyAlignment="1">
      <alignment horizontal="center" vertical="center" wrapText="1"/>
    </xf>
    <xf numFmtId="0" fontId="89" fillId="2" borderId="14" xfId="0" applyFont="1" applyFill="1" applyBorder="1" applyAlignment="1">
      <alignment horizontal="center" vertical="center" wrapText="1"/>
    </xf>
    <xf numFmtId="4" fontId="89" fillId="2" borderId="25" xfId="0" applyNumberFormat="1" applyFont="1" applyFill="1" applyBorder="1" applyAlignment="1">
      <alignment horizontal="center" vertical="center" wrapText="1"/>
    </xf>
    <xf numFmtId="4" fontId="89" fillId="2" borderId="11" xfId="0" applyNumberFormat="1" applyFont="1" applyFill="1" applyBorder="1" applyAlignment="1">
      <alignment horizontal="center" vertical="center" wrapText="1"/>
    </xf>
    <xf numFmtId="4" fontId="89" fillId="2" borderId="14" xfId="0" applyNumberFormat="1" applyFont="1" applyFill="1" applyBorder="1" applyAlignment="1">
      <alignment horizontal="center" vertical="center" wrapText="1"/>
    </xf>
    <xf numFmtId="0" fontId="87" fillId="2" borderId="1" xfId="0" applyFont="1" applyFill="1" applyBorder="1" applyAlignment="1">
      <alignment horizontal="center" vertical="center"/>
    </xf>
    <xf numFmtId="3" fontId="7" fillId="2"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89" fillId="2" borderId="1" xfId="0" applyFont="1" applyFill="1" applyBorder="1" applyAlignment="1">
      <alignment horizontal="center" vertical="center"/>
    </xf>
    <xf numFmtId="0" fontId="89" fillId="2" borderId="1" xfId="0" applyFont="1" applyFill="1" applyBorder="1" applyAlignment="1">
      <alignment horizontal="center" vertical="center" wrapText="1"/>
    </xf>
    <xf numFmtId="0" fontId="79" fillId="0" borderId="1" xfId="0" applyFont="1" applyBorder="1" applyAlignment="1">
      <alignment horizontal="center" vertical="center"/>
    </xf>
    <xf numFmtId="0" fontId="80" fillId="0" borderId="1" xfId="0" applyFont="1" applyBorder="1" applyAlignment="1">
      <alignment horizontal="center" vertical="center" wrapText="1"/>
    </xf>
    <xf numFmtId="0" fontId="79" fillId="0" borderId="1" xfId="0" applyFont="1" applyBorder="1" applyAlignment="1">
      <alignment horizontal="center" vertical="center" wrapText="1"/>
    </xf>
    <xf numFmtId="169" fontId="74" fillId="0" borderId="28" xfId="57" applyNumberFormat="1" applyFont="1" applyFill="1" applyBorder="1" applyAlignment="1">
      <alignment horizontal="right"/>
    </xf>
    <xf numFmtId="0" fontId="71" fillId="0" borderId="0" xfId="59" applyFont="1" applyFill="1" applyAlignment="1">
      <alignment horizontal="center"/>
    </xf>
    <xf numFmtId="0" fontId="71" fillId="0" borderId="0" xfId="59" applyFont="1" applyFill="1" applyAlignment="1">
      <alignment horizontal="center" vertical="center" wrapText="1"/>
    </xf>
    <xf numFmtId="169" fontId="71" fillId="0" borderId="0" xfId="57" applyNumberFormat="1" applyFont="1" applyFill="1" applyAlignment="1">
      <alignment horizontal="center" vertical="center"/>
    </xf>
    <xf numFmtId="0" fontId="74" fillId="0" borderId="0" xfId="59" applyFont="1" applyFill="1" applyAlignment="1">
      <alignment horizontal="center" vertical="center" wrapText="1"/>
    </xf>
    <xf numFmtId="169" fontId="77" fillId="0" borderId="0" xfId="57" applyNumberFormat="1" applyFont="1" applyFill="1" applyAlignment="1">
      <alignment horizontal="center"/>
    </xf>
    <xf numFmtId="0" fontId="75" fillId="0" borderId="0" xfId="58" applyFont="1" applyFill="1" applyAlignment="1">
      <alignment horizontal="center"/>
    </xf>
    <xf numFmtId="169" fontId="75" fillId="0" borderId="0" xfId="57" applyNumberFormat="1" applyFont="1" applyFill="1" applyAlignment="1">
      <alignment horizontal="center"/>
    </xf>
    <xf numFmtId="0" fontId="75" fillId="0" borderId="0" xfId="58" applyFont="1" applyFill="1" applyAlignment="1">
      <alignment horizontal="center" vertical="center"/>
    </xf>
    <xf numFmtId="0" fontId="78" fillId="0" borderId="0" xfId="58" applyFont="1" applyFill="1" applyAlignment="1">
      <alignment horizontal="center" vertical="center"/>
    </xf>
    <xf numFmtId="169" fontId="78" fillId="0" borderId="28" xfId="57" applyNumberFormat="1" applyFont="1" applyFill="1" applyBorder="1" applyAlignment="1">
      <alignment horizontal="right"/>
    </xf>
    <xf numFmtId="49" fontId="101" fillId="2" borderId="0" xfId="0" applyNumberFormat="1" applyFont="1" applyFill="1" applyAlignment="1">
      <alignment horizontal="center" vertical="center"/>
    </xf>
    <xf numFmtId="0" fontId="101" fillId="2" borderId="0" xfId="0" applyFont="1" applyFill="1" applyAlignment="1">
      <alignment horizontal="center" vertical="center"/>
    </xf>
    <xf numFmtId="0" fontId="93" fillId="2" borderId="0" xfId="0" applyFont="1" applyFill="1" applyAlignment="1">
      <alignment horizontal="left" vertical="center"/>
    </xf>
    <xf numFmtId="0" fontId="28" fillId="2" borderId="0" xfId="0" applyFont="1" applyFill="1"/>
    <xf numFmtId="49" fontId="27" fillId="2" borderId="0" xfId="0" applyNumberFormat="1" applyFont="1" applyFill="1" applyAlignment="1">
      <alignment horizontal="center"/>
    </xf>
    <xf numFmtId="49" fontId="94" fillId="2" borderId="0" xfId="0" applyNumberFormat="1" applyFont="1" applyFill="1" applyAlignment="1">
      <alignment horizontal="center"/>
    </xf>
    <xf numFmtId="0" fontId="93" fillId="2" borderId="0" xfId="0" applyFont="1" applyFill="1" applyAlignment="1">
      <alignment horizontal="center" vertical="center"/>
    </xf>
    <xf numFmtId="0" fontId="27" fillId="2" borderId="0" xfId="0" applyFont="1" applyFill="1"/>
    <xf numFmtId="0" fontId="93" fillId="2" borderId="1" xfId="0" applyFont="1" applyFill="1" applyBorder="1" applyAlignment="1">
      <alignment horizontal="center" vertical="center"/>
    </xf>
    <xf numFmtId="0" fontId="95" fillId="2" borderId="1" xfId="0" applyFont="1" applyFill="1" applyBorder="1" applyAlignment="1">
      <alignment horizontal="center" vertical="center" wrapText="1"/>
    </xf>
    <xf numFmtId="0" fontId="93" fillId="2" borderId="1" xfId="0" applyFont="1" applyFill="1" applyBorder="1" applyAlignment="1">
      <alignment horizontal="center" vertical="center" wrapText="1"/>
    </xf>
    <xf numFmtId="0" fontId="104" fillId="3"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04" fillId="3" borderId="1"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96" fillId="3" borderId="0" xfId="0" applyFont="1" applyFill="1" applyAlignment="1">
      <alignment horizontal="center" vertical="center"/>
    </xf>
    <xf numFmtId="0" fontId="15" fillId="3" borderId="0" xfId="0" applyFont="1" applyFill="1" applyAlignment="1">
      <alignment horizontal="center"/>
    </xf>
    <xf numFmtId="0" fontId="102" fillId="3" borderId="0" xfId="0" applyFont="1" applyFill="1" applyAlignment="1">
      <alignment horizontal="center" vertical="center"/>
    </xf>
    <xf numFmtId="0" fontId="15" fillId="3" borderId="0" xfId="0" applyFont="1" applyFill="1"/>
    <xf numFmtId="0" fontId="103" fillId="3" borderId="0" xfId="0" applyFont="1" applyFill="1" applyAlignment="1">
      <alignment horizontal="center" vertical="center"/>
    </xf>
    <xf numFmtId="0" fontId="22" fillId="3" borderId="0" xfId="0" applyFont="1" applyFill="1"/>
    <xf numFmtId="0" fontId="32" fillId="3" borderId="0" xfId="0" applyFont="1" applyFill="1" applyAlignment="1">
      <alignment horizontal="center" vertical="center"/>
    </xf>
    <xf numFmtId="169" fontId="71" fillId="3" borderId="0" xfId="57" applyNumberFormat="1" applyFont="1" applyFill="1" applyAlignment="1">
      <alignment horizontal="center" vertical="center"/>
    </xf>
    <xf numFmtId="0" fontId="27" fillId="0" borderId="1" xfId="54" applyFont="1" applyFill="1" applyBorder="1" applyAlignment="1">
      <alignment horizontal="center" vertical="center" wrapText="1"/>
    </xf>
    <xf numFmtId="0" fontId="26" fillId="0" borderId="0" xfId="54" applyFont="1" applyFill="1" applyAlignment="1">
      <alignment horizontal="center" vertical="center" wrapText="1"/>
    </xf>
    <xf numFmtId="0" fontId="26" fillId="0" borderId="28" xfId="0" applyFont="1" applyFill="1" applyBorder="1" applyAlignment="1">
      <alignment horizontal="right" vertical="center"/>
    </xf>
    <xf numFmtId="0" fontId="10" fillId="0" borderId="0" xfId="53" applyFont="1" applyFill="1" applyAlignment="1">
      <alignment horizontal="center"/>
    </xf>
    <xf numFmtId="0" fontId="27" fillId="0" borderId="0" xfId="37" applyFont="1" applyFill="1" applyAlignment="1">
      <alignment horizontal="center"/>
    </xf>
    <xf numFmtId="0" fontId="27" fillId="0" borderId="0" xfId="54" applyFont="1" applyFill="1" applyAlignment="1">
      <alignment horizontal="center" vertical="center" wrapText="1"/>
    </xf>
    <xf numFmtId="0" fontId="31" fillId="0" borderId="0" xfId="54" applyFont="1" applyFill="1" applyAlignment="1">
      <alignment horizontal="center" vertical="center" wrapText="1"/>
    </xf>
    <xf numFmtId="0" fontId="98" fillId="2" borderId="0" xfId="62" applyFont="1" applyFill="1" applyAlignment="1">
      <alignment horizontal="center" vertical="center"/>
    </xf>
    <xf numFmtId="0" fontId="99" fillId="2" borderId="0" xfId="62" applyFont="1" applyFill="1" applyAlignment="1">
      <alignment horizontal="center" vertical="center"/>
    </xf>
    <xf numFmtId="49" fontId="100" fillId="2" borderId="0" xfId="62" applyNumberFormat="1" applyFont="1" applyFill="1" applyAlignment="1">
      <alignment horizontal="center" vertical="center"/>
    </xf>
    <xf numFmtId="0" fontId="100" fillId="2" borderId="0" xfId="62" applyFont="1" applyFill="1" applyAlignment="1">
      <alignment horizontal="center" vertical="center"/>
    </xf>
    <xf numFmtId="0" fontId="99" fillId="2" borderId="1" xfId="62" applyFont="1" applyFill="1" applyBorder="1" applyAlignment="1">
      <alignment horizontal="center" vertical="center" wrapText="1"/>
    </xf>
    <xf numFmtId="0" fontId="99" fillId="2" borderId="1" xfId="62" applyFont="1" applyFill="1" applyBorder="1" applyAlignment="1">
      <alignment horizontal="center" vertical="center"/>
    </xf>
    <xf numFmtId="0" fontId="21" fillId="0" borderId="25" xfId="40" applyFont="1" applyFill="1" applyBorder="1" applyAlignment="1">
      <alignment horizontal="center" vertical="center" wrapText="1"/>
    </xf>
    <xf numFmtId="0" fontId="21" fillId="0" borderId="11" xfId="40" applyFont="1" applyFill="1" applyBorder="1" applyAlignment="1">
      <alignment horizontal="center" vertical="center" wrapText="1"/>
    </xf>
    <xf numFmtId="0" fontId="21" fillId="0" borderId="14" xfId="40" applyFont="1" applyFill="1" applyBorder="1" applyAlignment="1">
      <alignment horizontal="center" vertical="center" wrapText="1"/>
    </xf>
    <xf numFmtId="0" fontId="21" fillId="0" borderId="1" xfId="40" applyFont="1" applyFill="1" applyBorder="1" applyAlignment="1">
      <alignment horizontal="center" vertical="center" wrapText="1"/>
    </xf>
    <xf numFmtId="0" fontId="19" fillId="0" borderId="0" xfId="40" applyFont="1" applyFill="1" applyAlignment="1">
      <alignment horizontal="center"/>
    </xf>
    <xf numFmtId="0" fontId="19" fillId="0" borderId="0" xfId="40" applyFont="1" applyFill="1" applyAlignment="1">
      <alignment horizontal="left"/>
    </xf>
    <xf numFmtId="0" fontId="19" fillId="0" borderId="0" xfId="40" applyFont="1" applyFill="1" applyAlignment="1">
      <alignment horizontal="center" vertical="center"/>
    </xf>
    <xf numFmtId="0" fontId="14" fillId="0" borderId="0" xfId="40" applyFont="1" applyFill="1" applyAlignment="1">
      <alignment horizontal="center" vertical="center"/>
    </xf>
    <xf numFmtId="0" fontId="7" fillId="0" borderId="0" xfId="0" applyFont="1" applyAlignment="1">
      <alignment horizontal="center" vertical="center" wrapText="1"/>
    </xf>
    <xf numFmtId="168" fontId="9" fillId="0" borderId="1" xfId="38" applyNumberFormat="1" applyFont="1" applyFill="1" applyBorder="1" applyAlignment="1" applyProtection="1">
      <alignment horizontal="center" vertical="center" wrapText="1"/>
    </xf>
    <xf numFmtId="0" fontId="8" fillId="0" borderId="0" xfId="0" applyFont="1" applyAlignment="1">
      <alignment horizontal="center" vertical="center" wrapText="1"/>
    </xf>
    <xf numFmtId="0" fontId="11" fillId="0" borderId="0" xfId="0" applyFont="1" applyBorder="1" applyAlignment="1">
      <alignment horizontal="right" vertical="center" wrapText="1"/>
    </xf>
    <xf numFmtId="168" fontId="13" fillId="0" borderId="0" xfId="38" applyNumberFormat="1" applyFont="1" applyAlignment="1">
      <alignment horizontal="left" vertical="center"/>
    </xf>
    <xf numFmtId="168" fontId="14" fillId="0" borderId="0" xfId="38" applyNumberFormat="1" applyFont="1" applyAlignment="1">
      <alignment horizontal="left" vertical="center"/>
    </xf>
    <xf numFmtId="0" fontId="7" fillId="0" borderId="0" xfId="38" applyNumberFormat="1" applyFont="1" applyFill="1" applyAlignment="1">
      <alignment horizontal="center" vertical="center" wrapText="1"/>
    </xf>
    <xf numFmtId="0" fontId="10" fillId="0" borderId="0" xfId="53" applyFont="1" applyAlignment="1">
      <alignment horizontal="center" vertical="center"/>
    </xf>
    <xf numFmtId="0" fontId="7" fillId="0" borderId="0" xfId="43" applyFont="1" applyAlignment="1">
      <alignment horizontal="center" vertical="center" wrapText="1"/>
    </xf>
  </cellXfs>
  <cellStyles count="64">
    <cellStyle name="AutoFormat-Optionen" xfId="2"/>
    <cellStyle name="Comma" xfId="1" builtinId="3"/>
    <cellStyle name="Comma [0] 2" xfId="3"/>
    <cellStyle name="Comma 10" xfId="4"/>
    <cellStyle name="Comma 11" xfId="5"/>
    <cellStyle name="Comma 12" xfId="57"/>
    <cellStyle name="Comma 16" xfId="6"/>
    <cellStyle name="Comma 16 3 2 2 2" xfId="7"/>
    <cellStyle name="Comma 16 3 2 2 2 2" xfId="8"/>
    <cellStyle name="Comma 2" xfId="9"/>
    <cellStyle name="Comma 2 2 2" xfId="10"/>
    <cellStyle name="Comma 2 2 2 2" xfId="11"/>
    <cellStyle name="Comma 26 2 2 2" xfId="12"/>
    <cellStyle name="Comma 3" xfId="13"/>
    <cellStyle name="Comma 3 2" xfId="14"/>
    <cellStyle name="Comma 4" xfId="15"/>
    <cellStyle name="Comma 4 2" xfId="60"/>
    <cellStyle name="Comma 5" xfId="16"/>
    <cellStyle name="Comma 6" xfId="17"/>
    <cellStyle name="Comma 7" xfId="18"/>
    <cellStyle name="Comma 8" xfId="19"/>
    <cellStyle name="Comma 8 2" xfId="20"/>
    <cellStyle name="Comma 9" xfId="21"/>
    <cellStyle name="Normal" xfId="0" builtinId="0"/>
    <cellStyle name="Normal 10" xfId="22"/>
    <cellStyle name="Normal 11" xfId="23"/>
    <cellStyle name="Normal 12" xfId="58"/>
    <cellStyle name="Normal 14" xfId="55"/>
    <cellStyle name="Normal 18 2 2 2 2" xfId="24"/>
    <cellStyle name="Normal 2" xfId="25"/>
    <cellStyle name="Normal 2 2" xfId="26"/>
    <cellStyle name="Normal 2 2 2" xfId="27"/>
    <cellStyle name="Normal 2 3" xfId="28"/>
    <cellStyle name="Normal 2 3 2" xfId="29"/>
    <cellStyle name="Normal 2 30" xfId="30"/>
    <cellStyle name="Normal 2_BIỂU MẪU QT THEO NĐ 31 (1). TIN" xfId="31"/>
    <cellStyle name="Normal 3" xfId="32"/>
    <cellStyle name="Normal 3 2" xfId="33"/>
    <cellStyle name="Normal 3 3" xfId="34"/>
    <cellStyle name="Normal 3 3 2" xfId="35"/>
    <cellStyle name="Normal 3 3 3" xfId="36"/>
    <cellStyle name="Normal 3_quyet toan 2018-NĐ 31-chuẩn" xfId="37"/>
    <cellStyle name="Normal 4" xfId="38"/>
    <cellStyle name="Normal 4 18" xfId="39"/>
    <cellStyle name="Normal 4 2" xfId="59"/>
    <cellStyle name="Normal 5" xfId="40"/>
    <cellStyle name="Normal 5 10" xfId="41"/>
    <cellStyle name="Normal 57 2" xfId="42"/>
    <cellStyle name="Normal 6" xfId="43"/>
    <cellStyle name="Normal 6 2" xfId="44"/>
    <cellStyle name="Normal 6 6" xfId="45"/>
    <cellStyle name="Normal 69 2 2" xfId="46"/>
    <cellStyle name="Normal 7" xfId="47"/>
    <cellStyle name="Normal 8" xfId="48"/>
    <cellStyle name="Normal 9" xfId="49"/>
    <cellStyle name="Normal_Bao cao thu NSNN" xfId="50"/>
    <cellStyle name="Normal_Bieu DT 2009 (HDND)" xfId="51"/>
    <cellStyle name="Normal_Bieu mau (CV ) 2 2" xfId="52"/>
    <cellStyle name="Normal_BIỂU MẪU QT THEO NĐ 31" xfId="53"/>
    <cellStyle name="Normal_BIỂU MẪU QT THEO NĐ 31 (1). TIN" xfId="54"/>
    <cellStyle name="Normal_BIỂU MẪU QT THEO NĐ 31 2" xfId="56"/>
    <cellStyle name="Normal_Mau giao thu (Bo)" xfId="61"/>
    <cellStyle name="Normal_QT 61.31" xfId="63"/>
    <cellStyle name="Normal_Sheet1_QT 61.31" xfId="62"/>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876300</xdr:colOff>
      <xdr:row>1</xdr:row>
      <xdr:rowOff>52388</xdr:rowOff>
    </xdr:from>
    <xdr:to>
      <xdr:col>1</xdr:col>
      <xdr:colOff>1752600</xdr:colOff>
      <xdr:row>1</xdr:row>
      <xdr:rowOff>52388</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a:off x="1336675" y="250190"/>
          <a:ext cx="8763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663388</xdr:colOff>
      <xdr:row>1</xdr:row>
      <xdr:rowOff>71718</xdr:rowOff>
    </xdr:from>
    <xdr:to>
      <xdr:col>1</xdr:col>
      <xdr:colOff>1497106</xdr:colOff>
      <xdr:row>1</xdr:row>
      <xdr:rowOff>71718</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a:off x="1083945" y="246380"/>
          <a:ext cx="83375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822960</xdr:colOff>
      <xdr:row>1</xdr:row>
      <xdr:rowOff>1905</xdr:rowOff>
    </xdr:from>
    <xdr:to>
      <xdr:col>1</xdr:col>
      <xdr:colOff>1424940</xdr:colOff>
      <xdr:row>1</xdr:row>
      <xdr:rowOff>1905</xdr:rowOff>
    </xdr:to>
    <xdr:cxnSp macro="">
      <xdr:nvCxnSpPr>
        <xdr:cNvPr id="2" name="Straight Connector 1">
          <a:extLst>
            <a:ext uri="{FF2B5EF4-FFF2-40B4-BE49-F238E27FC236}">
              <a16:creationId xmlns:a16="http://schemas.microsoft.com/office/drawing/2014/main" id="{00000000-0008-0000-0B00-000002000000}"/>
            </a:ext>
          </a:extLst>
        </xdr:cNvPr>
        <xdr:cNvCxnSpPr/>
      </xdr:nvCxnSpPr>
      <xdr:spPr>
        <a:xfrm>
          <a:off x="1146810" y="240030"/>
          <a:ext cx="6019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915352</xdr:colOff>
      <xdr:row>1</xdr:row>
      <xdr:rowOff>20955</xdr:rowOff>
    </xdr:from>
    <xdr:to>
      <xdr:col>1</xdr:col>
      <xdr:colOff>1540192</xdr:colOff>
      <xdr:row>1</xdr:row>
      <xdr:rowOff>20955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1267460" y="219075"/>
          <a:ext cx="62484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1209675</xdr:colOff>
      <xdr:row>12</xdr:row>
      <xdr:rowOff>0</xdr:rowOff>
    </xdr:from>
    <xdr:ext cx="0" cy="593612"/>
    <xdr:sp macro="" textlink="">
      <xdr:nvSpPr>
        <xdr:cNvPr id="4" name="Text Box 2">
          <a:extLst>
            <a:ext uri="{FF2B5EF4-FFF2-40B4-BE49-F238E27FC236}">
              <a16:creationId xmlns:a16="http://schemas.microsoft.com/office/drawing/2014/main" id="{00000000-0008-0000-0E00-000004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5" name="Text Box 1">
          <a:extLst>
            <a:ext uri="{FF2B5EF4-FFF2-40B4-BE49-F238E27FC236}">
              <a16:creationId xmlns:a16="http://schemas.microsoft.com/office/drawing/2014/main" id="{00000000-0008-0000-0E00-000005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6" name="Text Box 2">
          <a:extLst>
            <a:ext uri="{FF2B5EF4-FFF2-40B4-BE49-F238E27FC236}">
              <a16:creationId xmlns:a16="http://schemas.microsoft.com/office/drawing/2014/main" id="{00000000-0008-0000-0E00-000006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7" name="Text Box 2">
          <a:extLst>
            <a:ext uri="{FF2B5EF4-FFF2-40B4-BE49-F238E27FC236}">
              <a16:creationId xmlns:a16="http://schemas.microsoft.com/office/drawing/2014/main" id="{00000000-0008-0000-0E00-000007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8" name="Text Box 1">
          <a:extLst>
            <a:ext uri="{FF2B5EF4-FFF2-40B4-BE49-F238E27FC236}">
              <a16:creationId xmlns:a16="http://schemas.microsoft.com/office/drawing/2014/main" id="{00000000-0008-0000-0E00-000008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9" name="Text Box 2">
          <a:extLst>
            <a:ext uri="{FF2B5EF4-FFF2-40B4-BE49-F238E27FC236}">
              <a16:creationId xmlns:a16="http://schemas.microsoft.com/office/drawing/2014/main" id="{00000000-0008-0000-0E00-000009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0" name="Text Box 2">
          <a:extLst>
            <a:ext uri="{FF2B5EF4-FFF2-40B4-BE49-F238E27FC236}">
              <a16:creationId xmlns:a16="http://schemas.microsoft.com/office/drawing/2014/main" id="{00000000-0008-0000-0E00-00000A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1" name="Text Box 1">
          <a:extLst>
            <a:ext uri="{FF2B5EF4-FFF2-40B4-BE49-F238E27FC236}">
              <a16:creationId xmlns:a16="http://schemas.microsoft.com/office/drawing/2014/main" id="{00000000-0008-0000-0E00-00000B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2" name="Text Box 2">
          <a:extLst>
            <a:ext uri="{FF2B5EF4-FFF2-40B4-BE49-F238E27FC236}">
              <a16:creationId xmlns:a16="http://schemas.microsoft.com/office/drawing/2014/main" id="{00000000-0008-0000-0E00-00000C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3" name="Text Box 2">
          <a:extLst>
            <a:ext uri="{FF2B5EF4-FFF2-40B4-BE49-F238E27FC236}">
              <a16:creationId xmlns:a16="http://schemas.microsoft.com/office/drawing/2014/main" id="{00000000-0008-0000-0E00-00000D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4" name="Text Box 1">
          <a:extLst>
            <a:ext uri="{FF2B5EF4-FFF2-40B4-BE49-F238E27FC236}">
              <a16:creationId xmlns:a16="http://schemas.microsoft.com/office/drawing/2014/main" id="{00000000-0008-0000-0E00-00000E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5" name="Text Box 2">
          <a:extLst>
            <a:ext uri="{FF2B5EF4-FFF2-40B4-BE49-F238E27FC236}">
              <a16:creationId xmlns:a16="http://schemas.microsoft.com/office/drawing/2014/main" id="{00000000-0008-0000-0E00-00000F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6" name="Text Box 2">
          <a:extLst>
            <a:ext uri="{FF2B5EF4-FFF2-40B4-BE49-F238E27FC236}">
              <a16:creationId xmlns:a16="http://schemas.microsoft.com/office/drawing/2014/main" id="{00000000-0008-0000-0E00-000010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7" name="Text Box 1">
          <a:extLst>
            <a:ext uri="{FF2B5EF4-FFF2-40B4-BE49-F238E27FC236}">
              <a16:creationId xmlns:a16="http://schemas.microsoft.com/office/drawing/2014/main" id="{00000000-0008-0000-0E00-000011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18" name="Text Box 2">
          <a:extLst>
            <a:ext uri="{FF2B5EF4-FFF2-40B4-BE49-F238E27FC236}">
              <a16:creationId xmlns:a16="http://schemas.microsoft.com/office/drawing/2014/main" id="{00000000-0008-0000-0E00-000012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19" name="Text Box 2">
          <a:extLst>
            <a:ext uri="{FF2B5EF4-FFF2-40B4-BE49-F238E27FC236}">
              <a16:creationId xmlns:a16="http://schemas.microsoft.com/office/drawing/2014/main" id="{00000000-0008-0000-0E00-000013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0" name="Text Box 1">
          <a:extLst>
            <a:ext uri="{FF2B5EF4-FFF2-40B4-BE49-F238E27FC236}">
              <a16:creationId xmlns:a16="http://schemas.microsoft.com/office/drawing/2014/main" id="{00000000-0008-0000-0E00-000014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1" name="Text Box 2">
          <a:extLst>
            <a:ext uri="{FF2B5EF4-FFF2-40B4-BE49-F238E27FC236}">
              <a16:creationId xmlns:a16="http://schemas.microsoft.com/office/drawing/2014/main" id="{00000000-0008-0000-0E00-000015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2" name="Text Box 2">
          <a:extLst>
            <a:ext uri="{FF2B5EF4-FFF2-40B4-BE49-F238E27FC236}">
              <a16:creationId xmlns:a16="http://schemas.microsoft.com/office/drawing/2014/main" id="{00000000-0008-0000-0E00-000016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3" name="Text Box 1">
          <a:extLst>
            <a:ext uri="{FF2B5EF4-FFF2-40B4-BE49-F238E27FC236}">
              <a16:creationId xmlns:a16="http://schemas.microsoft.com/office/drawing/2014/main" id="{00000000-0008-0000-0E00-000017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4" name="Text Box 2">
          <a:extLst>
            <a:ext uri="{FF2B5EF4-FFF2-40B4-BE49-F238E27FC236}">
              <a16:creationId xmlns:a16="http://schemas.microsoft.com/office/drawing/2014/main" id="{00000000-0008-0000-0E00-000018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5" name="Text Box 2">
          <a:extLst>
            <a:ext uri="{FF2B5EF4-FFF2-40B4-BE49-F238E27FC236}">
              <a16:creationId xmlns:a16="http://schemas.microsoft.com/office/drawing/2014/main" id="{00000000-0008-0000-0E00-000019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6" name="Text Box 1">
          <a:extLst>
            <a:ext uri="{FF2B5EF4-FFF2-40B4-BE49-F238E27FC236}">
              <a16:creationId xmlns:a16="http://schemas.microsoft.com/office/drawing/2014/main" id="{00000000-0008-0000-0E00-00001A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7" name="Text Box 2">
          <a:extLst>
            <a:ext uri="{FF2B5EF4-FFF2-40B4-BE49-F238E27FC236}">
              <a16:creationId xmlns:a16="http://schemas.microsoft.com/office/drawing/2014/main" id="{00000000-0008-0000-0E00-00001B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8" name="Text Box 2">
          <a:extLst>
            <a:ext uri="{FF2B5EF4-FFF2-40B4-BE49-F238E27FC236}">
              <a16:creationId xmlns:a16="http://schemas.microsoft.com/office/drawing/2014/main" id="{00000000-0008-0000-0E00-00001C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9" name="Text Box 1">
          <a:extLst>
            <a:ext uri="{FF2B5EF4-FFF2-40B4-BE49-F238E27FC236}">
              <a16:creationId xmlns:a16="http://schemas.microsoft.com/office/drawing/2014/main" id="{00000000-0008-0000-0E00-00001D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0" name="Text Box 2">
          <a:extLst>
            <a:ext uri="{FF2B5EF4-FFF2-40B4-BE49-F238E27FC236}">
              <a16:creationId xmlns:a16="http://schemas.microsoft.com/office/drawing/2014/main" id="{00000000-0008-0000-0E00-00001E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1" name="Text Box 2">
          <a:extLst>
            <a:ext uri="{FF2B5EF4-FFF2-40B4-BE49-F238E27FC236}">
              <a16:creationId xmlns:a16="http://schemas.microsoft.com/office/drawing/2014/main" id="{00000000-0008-0000-0E00-00001F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2" name="Text Box 1">
          <a:extLst>
            <a:ext uri="{FF2B5EF4-FFF2-40B4-BE49-F238E27FC236}">
              <a16:creationId xmlns:a16="http://schemas.microsoft.com/office/drawing/2014/main" id="{00000000-0008-0000-0E00-000020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3" name="Text Box 2">
          <a:extLst>
            <a:ext uri="{FF2B5EF4-FFF2-40B4-BE49-F238E27FC236}">
              <a16:creationId xmlns:a16="http://schemas.microsoft.com/office/drawing/2014/main" id="{00000000-0008-0000-0E00-000021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34" name="Text Box 2">
          <a:extLst>
            <a:ext uri="{FF2B5EF4-FFF2-40B4-BE49-F238E27FC236}">
              <a16:creationId xmlns:a16="http://schemas.microsoft.com/office/drawing/2014/main" id="{00000000-0008-0000-0E00-000022000000}"/>
            </a:ext>
          </a:extLst>
        </xdr:cNvPr>
        <xdr:cNvSpPr txBox="1">
          <a:spLocks noChangeArrowheads="1"/>
        </xdr:cNvSpPr>
      </xdr:nvSpPr>
      <xdr:spPr>
        <a:xfrm>
          <a:off x="1562100" y="26600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35" name="Text Box 1">
          <a:extLst>
            <a:ext uri="{FF2B5EF4-FFF2-40B4-BE49-F238E27FC236}">
              <a16:creationId xmlns:a16="http://schemas.microsoft.com/office/drawing/2014/main" id="{00000000-0008-0000-0E00-000023000000}"/>
            </a:ext>
          </a:extLst>
        </xdr:cNvPr>
        <xdr:cNvSpPr txBox="1">
          <a:spLocks noChangeArrowheads="1"/>
        </xdr:cNvSpPr>
      </xdr:nvSpPr>
      <xdr:spPr>
        <a:xfrm>
          <a:off x="1562100" y="26600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36" name="Text Box 2">
          <a:extLst>
            <a:ext uri="{FF2B5EF4-FFF2-40B4-BE49-F238E27FC236}">
              <a16:creationId xmlns:a16="http://schemas.microsoft.com/office/drawing/2014/main" id="{00000000-0008-0000-0E00-000024000000}"/>
            </a:ext>
          </a:extLst>
        </xdr:cNvPr>
        <xdr:cNvSpPr txBox="1">
          <a:spLocks noChangeArrowheads="1"/>
        </xdr:cNvSpPr>
      </xdr:nvSpPr>
      <xdr:spPr>
        <a:xfrm>
          <a:off x="1562100" y="26600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7" name="Text Box 2">
          <a:extLst>
            <a:ext uri="{FF2B5EF4-FFF2-40B4-BE49-F238E27FC236}">
              <a16:creationId xmlns:a16="http://schemas.microsoft.com/office/drawing/2014/main" id="{00000000-0008-0000-0E00-000025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8" name="Text Box 1">
          <a:extLst>
            <a:ext uri="{FF2B5EF4-FFF2-40B4-BE49-F238E27FC236}">
              <a16:creationId xmlns:a16="http://schemas.microsoft.com/office/drawing/2014/main" id="{00000000-0008-0000-0E00-000026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9" name="Text Box 2">
          <a:extLst>
            <a:ext uri="{FF2B5EF4-FFF2-40B4-BE49-F238E27FC236}">
              <a16:creationId xmlns:a16="http://schemas.microsoft.com/office/drawing/2014/main" id="{00000000-0008-0000-0E00-000027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40" name="Text Box 2">
          <a:extLst>
            <a:ext uri="{FF2B5EF4-FFF2-40B4-BE49-F238E27FC236}">
              <a16:creationId xmlns:a16="http://schemas.microsoft.com/office/drawing/2014/main" id="{00000000-0008-0000-0E00-000028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41" name="Text Box 1">
          <a:extLst>
            <a:ext uri="{FF2B5EF4-FFF2-40B4-BE49-F238E27FC236}">
              <a16:creationId xmlns:a16="http://schemas.microsoft.com/office/drawing/2014/main" id="{00000000-0008-0000-0E00-000029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42" name="Text Box 2">
          <a:extLst>
            <a:ext uri="{FF2B5EF4-FFF2-40B4-BE49-F238E27FC236}">
              <a16:creationId xmlns:a16="http://schemas.microsoft.com/office/drawing/2014/main" id="{00000000-0008-0000-0E00-00002A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43" name="Text Box 2">
          <a:extLst>
            <a:ext uri="{FF2B5EF4-FFF2-40B4-BE49-F238E27FC236}">
              <a16:creationId xmlns:a16="http://schemas.microsoft.com/office/drawing/2014/main" id="{00000000-0008-0000-0E00-00002B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44" name="Text Box 1">
          <a:extLst>
            <a:ext uri="{FF2B5EF4-FFF2-40B4-BE49-F238E27FC236}">
              <a16:creationId xmlns:a16="http://schemas.microsoft.com/office/drawing/2014/main" id="{00000000-0008-0000-0E00-00002C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45" name="Text Box 2">
          <a:extLst>
            <a:ext uri="{FF2B5EF4-FFF2-40B4-BE49-F238E27FC236}">
              <a16:creationId xmlns:a16="http://schemas.microsoft.com/office/drawing/2014/main" id="{00000000-0008-0000-0E00-00002D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46" name="Text Box 2">
          <a:extLst>
            <a:ext uri="{FF2B5EF4-FFF2-40B4-BE49-F238E27FC236}">
              <a16:creationId xmlns:a16="http://schemas.microsoft.com/office/drawing/2014/main" id="{00000000-0008-0000-0E00-00002E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47" name="Text Box 1">
          <a:extLst>
            <a:ext uri="{FF2B5EF4-FFF2-40B4-BE49-F238E27FC236}">
              <a16:creationId xmlns:a16="http://schemas.microsoft.com/office/drawing/2014/main" id="{00000000-0008-0000-0E00-00002F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48" name="Text Box 2">
          <a:extLst>
            <a:ext uri="{FF2B5EF4-FFF2-40B4-BE49-F238E27FC236}">
              <a16:creationId xmlns:a16="http://schemas.microsoft.com/office/drawing/2014/main" id="{00000000-0008-0000-0E00-000030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49" name="Text Box 2">
          <a:extLst>
            <a:ext uri="{FF2B5EF4-FFF2-40B4-BE49-F238E27FC236}">
              <a16:creationId xmlns:a16="http://schemas.microsoft.com/office/drawing/2014/main" id="{00000000-0008-0000-0E00-000031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50" name="Text Box 1">
          <a:extLst>
            <a:ext uri="{FF2B5EF4-FFF2-40B4-BE49-F238E27FC236}">
              <a16:creationId xmlns:a16="http://schemas.microsoft.com/office/drawing/2014/main" id="{00000000-0008-0000-0E00-000032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51" name="Text Box 2">
          <a:extLst>
            <a:ext uri="{FF2B5EF4-FFF2-40B4-BE49-F238E27FC236}">
              <a16:creationId xmlns:a16="http://schemas.microsoft.com/office/drawing/2014/main" id="{00000000-0008-0000-0E00-000033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52" name="Text Box 2">
          <a:extLst>
            <a:ext uri="{FF2B5EF4-FFF2-40B4-BE49-F238E27FC236}">
              <a16:creationId xmlns:a16="http://schemas.microsoft.com/office/drawing/2014/main" id="{00000000-0008-0000-0E00-000034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53" name="Text Box 1">
          <a:extLst>
            <a:ext uri="{FF2B5EF4-FFF2-40B4-BE49-F238E27FC236}">
              <a16:creationId xmlns:a16="http://schemas.microsoft.com/office/drawing/2014/main" id="{00000000-0008-0000-0E00-000035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54" name="Text Box 2">
          <a:extLst>
            <a:ext uri="{FF2B5EF4-FFF2-40B4-BE49-F238E27FC236}">
              <a16:creationId xmlns:a16="http://schemas.microsoft.com/office/drawing/2014/main" id="{00000000-0008-0000-0E00-000036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55" name="Text Box 2">
          <a:extLst>
            <a:ext uri="{FF2B5EF4-FFF2-40B4-BE49-F238E27FC236}">
              <a16:creationId xmlns:a16="http://schemas.microsoft.com/office/drawing/2014/main" id="{00000000-0008-0000-0E00-000037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56" name="Text Box 1">
          <a:extLst>
            <a:ext uri="{FF2B5EF4-FFF2-40B4-BE49-F238E27FC236}">
              <a16:creationId xmlns:a16="http://schemas.microsoft.com/office/drawing/2014/main" id="{00000000-0008-0000-0E00-000038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57" name="Text Box 2">
          <a:extLst>
            <a:ext uri="{FF2B5EF4-FFF2-40B4-BE49-F238E27FC236}">
              <a16:creationId xmlns:a16="http://schemas.microsoft.com/office/drawing/2014/main" id="{00000000-0008-0000-0E00-000039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58" name="Text Box 2">
          <a:extLst>
            <a:ext uri="{FF2B5EF4-FFF2-40B4-BE49-F238E27FC236}">
              <a16:creationId xmlns:a16="http://schemas.microsoft.com/office/drawing/2014/main" id="{00000000-0008-0000-0E00-00003A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59" name="Text Box 1">
          <a:extLst>
            <a:ext uri="{FF2B5EF4-FFF2-40B4-BE49-F238E27FC236}">
              <a16:creationId xmlns:a16="http://schemas.microsoft.com/office/drawing/2014/main" id="{00000000-0008-0000-0E00-00003B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60" name="Text Box 2">
          <a:extLst>
            <a:ext uri="{FF2B5EF4-FFF2-40B4-BE49-F238E27FC236}">
              <a16:creationId xmlns:a16="http://schemas.microsoft.com/office/drawing/2014/main" id="{00000000-0008-0000-0E00-00003C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61" name="Text Box 2">
          <a:extLst>
            <a:ext uri="{FF2B5EF4-FFF2-40B4-BE49-F238E27FC236}">
              <a16:creationId xmlns:a16="http://schemas.microsoft.com/office/drawing/2014/main" id="{00000000-0008-0000-0E00-00003D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62" name="Text Box 1">
          <a:extLst>
            <a:ext uri="{FF2B5EF4-FFF2-40B4-BE49-F238E27FC236}">
              <a16:creationId xmlns:a16="http://schemas.microsoft.com/office/drawing/2014/main" id="{00000000-0008-0000-0E00-00003E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63" name="Text Box 2">
          <a:extLst>
            <a:ext uri="{FF2B5EF4-FFF2-40B4-BE49-F238E27FC236}">
              <a16:creationId xmlns:a16="http://schemas.microsoft.com/office/drawing/2014/main" id="{00000000-0008-0000-0E00-00003F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64" name="Text Box 2">
          <a:extLst>
            <a:ext uri="{FF2B5EF4-FFF2-40B4-BE49-F238E27FC236}">
              <a16:creationId xmlns:a16="http://schemas.microsoft.com/office/drawing/2014/main" id="{00000000-0008-0000-0E00-000040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65" name="Text Box 1">
          <a:extLst>
            <a:ext uri="{FF2B5EF4-FFF2-40B4-BE49-F238E27FC236}">
              <a16:creationId xmlns:a16="http://schemas.microsoft.com/office/drawing/2014/main" id="{00000000-0008-0000-0E00-000041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66" name="Text Box 2">
          <a:extLst>
            <a:ext uri="{FF2B5EF4-FFF2-40B4-BE49-F238E27FC236}">
              <a16:creationId xmlns:a16="http://schemas.microsoft.com/office/drawing/2014/main" id="{00000000-0008-0000-0E00-000042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67" name="Text Box 2">
          <a:extLst>
            <a:ext uri="{FF2B5EF4-FFF2-40B4-BE49-F238E27FC236}">
              <a16:creationId xmlns:a16="http://schemas.microsoft.com/office/drawing/2014/main" id="{00000000-0008-0000-0E00-000043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68" name="Text Box 1">
          <a:extLst>
            <a:ext uri="{FF2B5EF4-FFF2-40B4-BE49-F238E27FC236}">
              <a16:creationId xmlns:a16="http://schemas.microsoft.com/office/drawing/2014/main" id="{00000000-0008-0000-0E00-000044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69" name="Text Box 2">
          <a:extLst>
            <a:ext uri="{FF2B5EF4-FFF2-40B4-BE49-F238E27FC236}">
              <a16:creationId xmlns:a16="http://schemas.microsoft.com/office/drawing/2014/main" id="{00000000-0008-0000-0E00-00004500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763361"/>
    <xdr:sp macro="" textlink="">
      <xdr:nvSpPr>
        <xdr:cNvPr id="70" name="Text Box 2">
          <a:extLst>
            <a:ext uri="{FF2B5EF4-FFF2-40B4-BE49-F238E27FC236}">
              <a16:creationId xmlns:a16="http://schemas.microsoft.com/office/drawing/2014/main" id="{00000000-0008-0000-0E00-000046000000}"/>
            </a:ext>
          </a:extLst>
        </xdr:cNvPr>
        <xdr:cNvSpPr txBox="1">
          <a:spLocks noChangeArrowheads="1"/>
        </xdr:cNvSpPr>
      </xdr:nvSpPr>
      <xdr:spPr>
        <a:xfrm>
          <a:off x="1562100" y="26600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71" name="Text Box 2">
          <a:extLst>
            <a:ext uri="{FF2B5EF4-FFF2-40B4-BE49-F238E27FC236}">
              <a16:creationId xmlns:a16="http://schemas.microsoft.com/office/drawing/2014/main" id="{00000000-0008-0000-0E00-00004700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72" name="Text Box 2">
          <a:extLst>
            <a:ext uri="{FF2B5EF4-FFF2-40B4-BE49-F238E27FC236}">
              <a16:creationId xmlns:a16="http://schemas.microsoft.com/office/drawing/2014/main" id="{00000000-0008-0000-0E00-000048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73" name="Text Box 1">
          <a:extLst>
            <a:ext uri="{FF2B5EF4-FFF2-40B4-BE49-F238E27FC236}">
              <a16:creationId xmlns:a16="http://schemas.microsoft.com/office/drawing/2014/main" id="{00000000-0008-0000-0E00-000049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74" name="Text Box 2">
          <a:extLst>
            <a:ext uri="{FF2B5EF4-FFF2-40B4-BE49-F238E27FC236}">
              <a16:creationId xmlns:a16="http://schemas.microsoft.com/office/drawing/2014/main" id="{00000000-0008-0000-0E00-00004A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75" name="Text Box 2">
          <a:extLst>
            <a:ext uri="{FF2B5EF4-FFF2-40B4-BE49-F238E27FC236}">
              <a16:creationId xmlns:a16="http://schemas.microsoft.com/office/drawing/2014/main" id="{00000000-0008-0000-0E00-00004B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76" name="Text Box 1">
          <a:extLst>
            <a:ext uri="{FF2B5EF4-FFF2-40B4-BE49-F238E27FC236}">
              <a16:creationId xmlns:a16="http://schemas.microsoft.com/office/drawing/2014/main" id="{00000000-0008-0000-0E00-00004C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77" name="Text Box 2">
          <a:extLst>
            <a:ext uri="{FF2B5EF4-FFF2-40B4-BE49-F238E27FC236}">
              <a16:creationId xmlns:a16="http://schemas.microsoft.com/office/drawing/2014/main" id="{00000000-0008-0000-0E00-00004D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78" name="Text Box 2">
          <a:extLst>
            <a:ext uri="{FF2B5EF4-FFF2-40B4-BE49-F238E27FC236}">
              <a16:creationId xmlns:a16="http://schemas.microsoft.com/office/drawing/2014/main" id="{00000000-0008-0000-0E00-00004E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79" name="Text Box 1">
          <a:extLst>
            <a:ext uri="{FF2B5EF4-FFF2-40B4-BE49-F238E27FC236}">
              <a16:creationId xmlns:a16="http://schemas.microsoft.com/office/drawing/2014/main" id="{00000000-0008-0000-0E00-00004F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80" name="Text Box 2">
          <a:extLst>
            <a:ext uri="{FF2B5EF4-FFF2-40B4-BE49-F238E27FC236}">
              <a16:creationId xmlns:a16="http://schemas.microsoft.com/office/drawing/2014/main" id="{00000000-0008-0000-0E00-000050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81" name="Text Box 2">
          <a:extLst>
            <a:ext uri="{FF2B5EF4-FFF2-40B4-BE49-F238E27FC236}">
              <a16:creationId xmlns:a16="http://schemas.microsoft.com/office/drawing/2014/main" id="{00000000-0008-0000-0E00-000051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82" name="Text Box 1">
          <a:extLst>
            <a:ext uri="{FF2B5EF4-FFF2-40B4-BE49-F238E27FC236}">
              <a16:creationId xmlns:a16="http://schemas.microsoft.com/office/drawing/2014/main" id="{00000000-0008-0000-0E00-000052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83" name="Text Box 2">
          <a:extLst>
            <a:ext uri="{FF2B5EF4-FFF2-40B4-BE49-F238E27FC236}">
              <a16:creationId xmlns:a16="http://schemas.microsoft.com/office/drawing/2014/main" id="{00000000-0008-0000-0E00-000053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84" name="Text Box 2">
          <a:extLst>
            <a:ext uri="{FF2B5EF4-FFF2-40B4-BE49-F238E27FC236}">
              <a16:creationId xmlns:a16="http://schemas.microsoft.com/office/drawing/2014/main" id="{00000000-0008-0000-0E00-000054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85" name="Text Box 1">
          <a:extLst>
            <a:ext uri="{FF2B5EF4-FFF2-40B4-BE49-F238E27FC236}">
              <a16:creationId xmlns:a16="http://schemas.microsoft.com/office/drawing/2014/main" id="{00000000-0008-0000-0E00-000055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86" name="Text Box 2">
          <a:extLst>
            <a:ext uri="{FF2B5EF4-FFF2-40B4-BE49-F238E27FC236}">
              <a16:creationId xmlns:a16="http://schemas.microsoft.com/office/drawing/2014/main" id="{00000000-0008-0000-0E00-000056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87" name="Text Box 2">
          <a:extLst>
            <a:ext uri="{FF2B5EF4-FFF2-40B4-BE49-F238E27FC236}">
              <a16:creationId xmlns:a16="http://schemas.microsoft.com/office/drawing/2014/main" id="{00000000-0008-0000-0E00-000057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88" name="Text Box 1">
          <a:extLst>
            <a:ext uri="{FF2B5EF4-FFF2-40B4-BE49-F238E27FC236}">
              <a16:creationId xmlns:a16="http://schemas.microsoft.com/office/drawing/2014/main" id="{00000000-0008-0000-0E00-000058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89" name="Text Box 2">
          <a:extLst>
            <a:ext uri="{FF2B5EF4-FFF2-40B4-BE49-F238E27FC236}">
              <a16:creationId xmlns:a16="http://schemas.microsoft.com/office/drawing/2014/main" id="{00000000-0008-0000-0E00-000059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90" name="Text Box 2">
          <a:extLst>
            <a:ext uri="{FF2B5EF4-FFF2-40B4-BE49-F238E27FC236}">
              <a16:creationId xmlns:a16="http://schemas.microsoft.com/office/drawing/2014/main" id="{00000000-0008-0000-0E00-00005A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91" name="Text Box 1">
          <a:extLst>
            <a:ext uri="{FF2B5EF4-FFF2-40B4-BE49-F238E27FC236}">
              <a16:creationId xmlns:a16="http://schemas.microsoft.com/office/drawing/2014/main" id="{00000000-0008-0000-0E00-00005B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92" name="Text Box 2">
          <a:extLst>
            <a:ext uri="{FF2B5EF4-FFF2-40B4-BE49-F238E27FC236}">
              <a16:creationId xmlns:a16="http://schemas.microsoft.com/office/drawing/2014/main" id="{00000000-0008-0000-0E00-00005C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93" name="Text Box 2">
          <a:extLst>
            <a:ext uri="{FF2B5EF4-FFF2-40B4-BE49-F238E27FC236}">
              <a16:creationId xmlns:a16="http://schemas.microsoft.com/office/drawing/2014/main" id="{00000000-0008-0000-0E00-00005D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94" name="Text Box 1">
          <a:extLst>
            <a:ext uri="{FF2B5EF4-FFF2-40B4-BE49-F238E27FC236}">
              <a16:creationId xmlns:a16="http://schemas.microsoft.com/office/drawing/2014/main" id="{00000000-0008-0000-0E00-00005E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95" name="Text Box 2">
          <a:extLst>
            <a:ext uri="{FF2B5EF4-FFF2-40B4-BE49-F238E27FC236}">
              <a16:creationId xmlns:a16="http://schemas.microsoft.com/office/drawing/2014/main" id="{00000000-0008-0000-0E00-00005F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96" name="Text Box 2">
          <a:extLst>
            <a:ext uri="{FF2B5EF4-FFF2-40B4-BE49-F238E27FC236}">
              <a16:creationId xmlns:a16="http://schemas.microsoft.com/office/drawing/2014/main" id="{00000000-0008-0000-0E00-000060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97" name="Text Box 1">
          <a:extLst>
            <a:ext uri="{FF2B5EF4-FFF2-40B4-BE49-F238E27FC236}">
              <a16:creationId xmlns:a16="http://schemas.microsoft.com/office/drawing/2014/main" id="{00000000-0008-0000-0E00-000061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98" name="Text Box 2">
          <a:extLst>
            <a:ext uri="{FF2B5EF4-FFF2-40B4-BE49-F238E27FC236}">
              <a16:creationId xmlns:a16="http://schemas.microsoft.com/office/drawing/2014/main" id="{00000000-0008-0000-0E00-000062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99" name="Text Box 2">
          <a:extLst>
            <a:ext uri="{FF2B5EF4-FFF2-40B4-BE49-F238E27FC236}">
              <a16:creationId xmlns:a16="http://schemas.microsoft.com/office/drawing/2014/main" id="{00000000-0008-0000-0E00-000063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00" name="Text Box 1">
          <a:extLst>
            <a:ext uri="{FF2B5EF4-FFF2-40B4-BE49-F238E27FC236}">
              <a16:creationId xmlns:a16="http://schemas.microsoft.com/office/drawing/2014/main" id="{00000000-0008-0000-0E00-000064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01" name="Text Box 2">
          <a:extLst>
            <a:ext uri="{FF2B5EF4-FFF2-40B4-BE49-F238E27FC236}">
              <a16:creationId xmlns:a16="http://schemas.microsoft.com/office/drawing/2014/main" id="{00000000-0008-0000-0E00-000065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763361"/>
    <xdr:sp macro="" textlink="">
      <xdr:nvSpPr>
        <xdr:cNvPr id="102" name="Text Box 2">
          <a:extLst>
            <a:ext uri="{FF2B5EF4-FFF2-40B4-BE49-F238E27FC236}">
              <a16:creationId xmlns:a16="http://schemas.microsoft.com/office/drawing/2014/main" id="{00000000-0008-0000-0E00-000066000000}"/>
            </a:ext>
          </a:extLst>
        </xdr:cNvPr>
        <xdr:cNvSpPr txBox="1">
          <a:spLocks noChangeArrowheads="1"/>
        </xdr:cNvSpPr>
      </xdr:nvSpPr>
      <xdr:spPr>
        <a:xfrm>
          <a:off x="1562100" y="28886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763361"/>
    <xdr:sp macro="" textlink="">
      <xdr:nvSpPr>
        <xdr:cNvPr id="103" name="Text Box 1">
          <a:extLst>
            <a:ext uri="{FF2B5EF4-FFF2-40B4-BE49-F238E27FC236}">
              <a16:creationId xmlns:a16="http://schemas.microsoft.com/office/drawing/2014/main" id="{00000000-0008-0000-0E00-000067000000}"/>
            </a:ext>
          </a:extLst>
        </xdr:cNvPr>
        <xdr:cNvSpPr txBox="1">
          <a:spLocks noChangeArrowheads="1"/>
        </xdr:cNvSpPr>
      </xdr:nvSpPr>
      <xdr:spPr>
        <a:xfrm>
          <a:off x="1562100" y="28886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763361"/>
    <xdr:sp macro="" textlink="">
      <xdr:nvSpPr>
        <xdr:cNvPr id="104" name="Text Box 2">
          <a:extLst>
            <a:ext uri="{FF2B5EF4-FFF2-40B4-BE49-F238E27FC236}">
              <a16:creationId xmlns:a16="http://schemas.microsoft.com/office/drawing/2014/main" id="{00000000-0008-0000-0E00-000068000000}"/>
            </a:ext>
          </a:extLst>
        </xdr:cNvPr>
        <xdr:cNvSpPr txBox="1">
          <a:spLocks noChangeArrowheads="1"/>
        </xdr:cNvSpPr>
      </xdr:nvSpPr>
      <xdr:spPr>
        <a:xfrm>
          <a:off x="1562100" y="28886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05" name="Text Box 2">
          <a:extLst>
            <a:ext uri="{FF2B5EF4-FFF2-40B4-BE49-F238E27FC236}">
              <a16:creationId xmlns:a16="http://schemas.microsoft.com/office/drawing/2014/main" id="{00000000-0008-0000-0E00-000069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06" name="Text Box 1">
          <a:extLst>
            <a:ext uri="{FF2B5EF4-FFF2-40B4-BE49-F238E27FC236}">
              <a16:creationId xmlns:a16="http://schemas.microsoft.com/office/drawing/2014/main" id="{00000000-0008-0000-0E00-00006A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07" name="Text Box 2">
          <a:extLst>
            <a:ext uri="{FF2B5EF4-FFF2-40B4-BE49-F238E27FC236}">
              <a16:creationId xmlns:a16="http://schemas.microsoft.com/office/drawing/2014/main" id="{00000000-0008-0000-0E00-00006B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08" name="Text Box 2">
          <a:extLst>
            <a:ext uri="{FF2B5EF4-FFF2-40B4-BE49-F238E27FC236}">
              <a16:creationId xmlns:a16="http://schemas.microsoft.com/office/drawing/2014/main" id="{00000000-0008-0000-0E00-00006C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09" name="Text Box 1">
          <a:extLst>
            <a:ext uri="{FF2B5EF4-FFF2-40B4-BE49-F238E27FC236}">
              <a16:creationId xmlns:a16="http://schemas.microsoft.com/office/drawing/2014/main" id="{00000000-0008-0000-0E00-00006D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10" name="Text Box 2">
          <a:extLst>
            <a:ext uri="{FF2B5EF4-FFF2-40B4-BE49-F238E27FC236}">
              <a16:creationId xmlns:a16="http://schemas.microsoft.com/office/drawing/2014/main" id="{00000000-0008-0000-0E00-00006E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11" name="Text Box 2">
          <a:extLst>
            <a:ext uri="{FF2B5EF4-FFF2-40B4-BE49-F238E27FC236}">
              <a16:creationId xmlns:a16="http://schemas.microsoft.com/office/drawing/2014/main" id="{00000000-0008-0000-0E00-00006F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12" name="Text Box 1">
          <a:extLst>
            <a:ext uri="{FF2B5EF4-FFF2-40B4-BE49-F238E27FC236}">
              <a16:creationId xmlns:a16="http://schemas.microsoft.com/office/drawing/2014/main" id="{00000000-0008-0000-0E00-000070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13" name="Text Box 2">
          <a:extLst>
            <a:ext uri="{FF2B5EF4-FFF2-40B4-BE49-F238E27FC236}">
              <a16:creationId xmlns:a16="http://schemas.microsoft.com/office/drawing/2014/main" id="{00000000-0008-0000-0E00-000071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14" name="Text Box 2">
          <a:extLst>
            <a:ext uri="{FF2B5EF4-FFF2-40B4-BE49-F238E27FC236}">
              <a16:creationId xmlns:a16="http://schemas.microsoft.com/office/drawing/2014/main" id="{00000000-0008-0000-0E00-000072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15" name="Text Box 1">
          <a:extLst>
            <a:ext uri="{FF2B5EF4-FFF2-40B4-BE49-F238E27FC236}">
              <a16:creationId xmlns:a16="http://schemas.microsoft.com/office/drawing/2014/main" id="{00000000-0008-0000-0E00-000073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16" name="Text Box 2">
          <a:extLst>
            <a:ext uri="{FF2B5EF4-FFF2-40B4-BE49-F238E27FC236}">
              <a16:creationId xmlns:a16="http://schemas.microsoft.com/office/drawing/2014/main" id="{00000000-0008-0000-0E00-000074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17" name="Text Box 2">
          <a:extLst>
            <a:ext uri="{FF2B5EF4-FFF2-40B4-BE49-F238E27FC236}">
              <a16:creationId xmlns:a16="http://schemas.microsoft.com/office/drawing/2014/main" id="{00000000-0008-0000-0E00-000075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18" name="Text Box 1">
          <a:extLst>
            <a:ext uri="{FF2B5EF4-FFF2-40B4-BE49-F238E27FC236}">
              <a16:creationId xmlns:a16="http://schemas.microsoft.com/office/drawing/2014/main" id="{00000000-0008-0000-0E00-000076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19" name="Text Box 2">
          <a:extLst>
            <a:ext uri="{FF2B5EF4-FFF2-40B4-BE49-F238E27FC236}">
              <a16:creationId xmlns:a16="http://schemas.microsoft.com/office/drawing/2014/main" id="{00000000-0008-0000-0E00-000077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20" name="Text Box 2">
          <a:extLst>
            <a:ext uri="{FF2B5EF4-FFF2-40B4-BE49-F238E27FC236}">
              <a16:creationId xmlns:a16="http://schemas.microsoft.com/office/drawing/2014/main" id="{00000000-0008-0000-0E00-000078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21" name="Text Box 1">
          <a:extLst>
            <a:ext uri="{FF2B5EF4-FFF2-40B4-BE49-F238E27FC236}">
              <a16:creationId xmlns:a16="http://schemas.microsoft.com/office/drawing/2014/main" id="{00000000-0008-0000-0E00-000079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22" name="Text Box 2">
          <a:extLst>
            <a:ext uri="{FF2B5EF4-FFF2-40B4-BE49-F238E27FC236}">
              <a16:creationId xmlns:a16="http://schemas.microsoft.com/office/drawing/2014/main" id="{00000000-0008-0000-0E00-00007A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23" name="Text Box 2">
          <a:extLst>
            <a:ext uri="{FF2B5EF4-FFF2-40B4-BE49-F238E27FC236}">
              <a16:creationId xmlns:a16="http://schemas.microsoft.com/office/drawing/2014/main" id="{00000000-0008-0000-0E00-00007B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24" name="Text Box 1">
          <a:extLst>
            <a:ext uri="{FF2B5EF4-FFF2-40B4-BE49-F238E27FC236}">
              <a16:creationId xmlns:a16="http://schemas.microsoft.com/office/drawing/2014/main" id="{00000000-0008-0000-0E00-00007C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25" name="Text Box 2">
          <a:extLst>
            <a:ext uri="{FF2B5EF4-FFF2-40B4-BE49-F238E27FC236}">
              <a16:creationId xmlns:a16="http://schemas.microsoft.com/office/drawing/2014/main" id="{00000000-0008-0000-0E00-00007D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26" name="Text Box 2">
          <a:extLst>
            <a:ext uri="{FF2B5EF4-FFF2-40B4-BE49-F238E27FC236}">
              <a16:creationId xmlns:a16="http://schemas.microsoft.com/office/drawing/2014/main" id="{00000000-0008-0000-0E00-00007E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27" name="Text Box 1">
          <a:extLst>
            <a:ext uri="{FF2B5EF4-FFF2-40B4-BE49-F238E27FC236}">
              <a16:creationId xmlns:a16="http://schemas.microsoft.com/office/drawing/2014/main" id="{00000000-0008-0000-0E00-00007F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28" name="Text Box 2">
          <a:extLst>
            <a:ext uri="{FF2B5EF4-FFF2-40B4-BE49-F238E27FC236}">
              <a16:creationId xmlns:a16="http://schemas.microsoft.com/office/drawing/2014/main" id="{00000000-0008-0000-0E00-000080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29" name="Text Box 2">
          <a:extLst>
            <a:ext uri="{FF2B5EF4-FFF2-40B4-BE49-F238E27FC236}">
              <a16:creationId xmlns:a16="http://schemas.microsoft.com/office/drawing/2014/main" id="{00000000-0008-0000-0E00-000081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30" name="Text Box 1">
          <a:extLst>
            <a:ext uri="{FF2B5EF4-FFF2-40B4-BE49-F238E27FC236}">
              <a16:creationId xmlns:a16="http://schemas.microsoft.com/office/drawing/2014/main" id="{00000000-0008-0000-0E00-000082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31" name="Text Box 2">
          <a:extLst>
            <a:ext uri="{FF2B5EF4-FFF2-40B4-BE49-F238E27FC236}">
              <a16:creationId xmlns:a16="http://schemas.microsoft.com/office/drawing/2014/main" id="{00000000-0008-0000-0E00-000083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32" name="Text Box 2">
          <a:extLst>
            <a:ext uri="{FF2B5EF4-FFF2-40B4-BE49-F238E27FC236}">
              <a16:creationId xmlns:a16="http://schemas.microsoft.com/office/drawing/2014/main" id="{00000000-0008-0000-0E00-000084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33" name="Text Box 1">
          <a:extLst>
            <a:ext uri="{FF2B5EF4-FFF2-40B4-BE49-F238E27FC236}">
              <a16:creationId xmlns:a16="http://schemas.microsoft.com/office/drawing/2014/main" id="{00000000-0008-0000-0E00-000085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34" name="Text Box 2">
          <a:extLst>
            <a:ext uri="{FF2B5EF4-FFF2-40B4-BE49-F238E27FC236}">
              <a16:creationId xmlns:a16="http://schemas.microsoft.com/office/drawing/2014/main" id="{00000000-0008-0000-0E00-000086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35" name="Text Box 2">
          <a:extLst>
            <a:ext uri="{FF2B5EF4-FFF2-40B4-BE49-F238E27FC236}">
              <a16:creationId xmlns:a16="http://schemas.microsoft.com/office/drawing/2014/main" id="{00000000-0008-0000-0E00-000087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36" name="Text Box 1">
          <a:extLst>
            <a:ext uri="{FF2B5EF4-FFF2-40B4-BE49-F238E27FC236}">
              <a16:creationId xmlns:a16="http://schemas.microsoft.com/office/drawing/2014/main" id="{00000000-0008-0000-0E00-000088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37" name="Text Box 2">
          <a:extLst>
            <a:ext uri="{FF2B5EF4-FFF2-40B4-BE49-F238E27FC236}">
              <a16:creationId xmlns:a16="http://schemas.microsoft.com/office/drawing/2014/main" id="{00000000-0008-0000-0E00-000089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38" name="Text Box 2">
          <a:extLst>
            <a:ext uri="{FF2B5EF4-FFF2-40B4-BE49-F238E27FC236}">
              <a16:creationId xmlns:a16="http://schemas.microsoft.com/office/drawing/2014/main" id="{00000000-0008-0000-0E00-00008A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39" name="Text Box 1">
          <a:extLst>
            <a:ext uri="{FF2B5EF4-FFF2-40B4-BE49-F238E27FC236}">
              <a16:creationId xmlns:a16="http://schemas.microsoft.com/office/drawing/2014/main" id="{00000000-0008-0000-0E00-00008B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40" name="Text Box 2">
          <a:extLst>
            <a:ext uri="{FF2B5EF4-FFF2-40B4-BE49-F238E27FC236}">
              <a16:creationId xmlns:a16="http://schemas.microsoft.com/office/drawing/2014/main" id="{00000000-0008-0000-0E00-00008C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41" name="Text Box 2">
          <a:extLst>
            <a:ext uri="{FF2B5EF4-FFF2-40B4-BE49-F238E27FC236}">
              <a16:creationId xmlns:a16="http://schemas.microsoft.com/office/drawing/2014/main" id="{00000000-0008-0000-0E00-00008D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42" name="Text Box 1">
          <a:extLst>
            <a:ext uri="{FF2B5EF4-FFF2-40B4-BE49-F238E27FC236}">
              <a16:creationId xmlns:a16="http://schemas.microsoft.com/office/drawing/2014/main" id="{00000000-0008-0000-0E00-00008E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43" name="Text Box 2">
          <a:extLst>
            <a:ext uri="{FF2B5EF4-FFF2-40B4-BE49-F238E27FC236}">
              <a16:creationId xmlns:a16="http://schemas.microsoft.com/office/drawing/2014/main" id="{00000000-0008-0000-0E00-00008F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44" name="Text Box 2">
          <a:extLst>
            <a:ext uri="{FF2B5EF4-FFF2-40B4-BE49-F238E27FC236}">
              <a16:creationId xmlns:a16="http://schemas.microsoft.com/office/drawing/2014/main" id="{00000000-0008-0000-0E00-000090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45" name="Text Box 1">
          <a:extLst>
            <a:ext uri="{FF2B5EF4-FFF2-40B4-BE49-F238E27FC236}">
              <a16:creationId xmlns:a16="http://schemas.microsoft.com/office/drawing/2014/main" id="{00000000-0008-0000-0E00-000091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46" name="Text Box 2">
          <a:extLst>
            <a:ext uri="{FF2B5EF4-FFF2-40B4-BE49-F238E27FC236}">
              <a16:creationId xmlns:a16="http://schemas.microsoft.com/office/drawing/2014/main" id="{00000000-0008-0000-0E00-000092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47" name="Text Box 2">
          <a:extLst>
            <a:ext uri="{FF2B5EF4-FFF2-40B4-BE49-F238E27FC236}">
              <a16:creationId xmlns:a16="http://schemas.microsoft.com/office/drawing/2014/main" id="{00000000-0008-0000-0E00-000093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48" name="Text Box 1">
          <a:extLst>
            <a:ext uri="{FF2B5EF4-FFF2-40B4-BE49-F238E27FC236}">
              <a16:creationId xmlns:a16="http://schemas.microsoft.com/office/drawing/2014/main" id="{00000000-0008-0000-0E00-000094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49" name="Text Box 2">
          <a:extLst>
            <a:ext uri="{FF2B5EF4-FFF2-40B4-BE49-F238E27FC236}">
              <a16:creationId xmlns:a16="http://schemas.microsoft.com/office/drawing/2014/main" id="{00000000-0008-0000-0E00-000095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50" name="Text Box 2">
          <a:extLst>
            <a:ext uri="{FF2B5EF4-FFF2-40B4-BE49-F238E27FC236}">
              <a16:creationId xmlns:a16="http://schemas.microsoft.com/office/drawing/2014/main" id="{00000000-0008-0000-0E00-000096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51" name="Text Box 1">
          <a:extLst>
            <a:ext uri="{FF2B5EF4-FFF2-40B4-BE49-F238E27FC236}">
              <a16:creationId xmlns:a16="http://schemas.microsoft.com/office/drawing/2014/main" id="{00000000-0008-0000-0E00-000097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52" name="Text Box 2">
          <a:extLst>
            <a:ext uri="{FF2B5EF4-FFF2-40B4-BE49-F238E27FC236}">
              <a16:creationId xmlns:a16="http://schemas.microsoft.com/office/drawing/2014/main" id="{00000000-0008-0000-0E00-000098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53" name="Text Box 2">
          <a:extLst>
            <a:ext uri="{FF2B5EF4-FFF2-40B4-BE49-F238E27FC236}">
              <a16:creationId xmlns:a16="http://schemas.microsoft.com/office/drawing/2014/main" id="{00000000-0008-0000-0E00-000099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54" name="Text Box 1">
          <a:extLst>
            <a:ext uri="{FF2B5EF4-FFF2-40B4-BE49-F238E27FC236}">
              <a16:creationId xmlns:a16="http://schemas.microsoft.com/office/drawing/2014/main" id="{00000000-0008-0000-0E00-00009A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55" name="Text Box 2">
          <a:extLst>
            <a:ext uri="{FF2B5EF4-FFF2-40B4-BE49-F238E27FC236}">
              <a16:creationId xmlns:a16="http://schemas.microsoft.com/office/drawing/2014/main" id="{00000000-0008-0000-0E00-00009B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56" name="Text Box 2">
          <a:extLst>
            <a:ext uri="{FF2B5EF4-FFF2-40B4-BE49-F238E27FC236}">
              <a16:creationId xmlns:a16="http://schemas.microsoft.com/office/drawing/2014/main" id="{00000000-0008-0000-0E00-00009C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57" name="Text Box 1">
          <a:extLst>
            <a:ext uri="{FF2B5EF4-FFF2-40B4-BE49-F238E27FC236}">
              <a16:creationId xmlns:a16="http://schemas.microsoft.com/office/drawing/2014/main" id="{00000000-0008-0000-0E00-00009D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58" name="Text Box 2">
          <a:extLst>
            <a:ext uri="{FF2B5EF4-FFF2-40B4-BE49-F238E27FC236}">
              <a16:creationId xmlns:a16="http://schemas.microsoft.com/office/drawing/2014/main" id="{00000000-0008-0000-0E00-00009E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59" name="Text Box 2">
          <a:extLst>
            <a:ext uri="{FF2B5EF4-FFF2-40B4-BE49-F238E27FC236}">
              <a16:creationId xmlns:a16="http://schemas.microsoft.com/office/drawing/2014/main" id="{00000000-0008-0000-0E00-00009F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60" name="Text Box 1">
          <a:extLst>
            <a:ext uri="{FF2B5EF4-FFF2-40B4-BE49-F238E27FC236}">
              <a16:creationId xmlns:a16="http://schemas.microsoft.com/office/drawing/2014/main" id="{00000000-0008-0000-0E00-0000A0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61" name="Text Box 2">
          <a:extLst>
            <a:ext uri="{FF2B5EF4-FFF2-40B4-BE49-F238E27FC236}">
              <a16:creationId xmlns:a16="http://schemas.microsoft.com/office/drawing/2014/main" id="{00000000-0008-0000-0E00-0000A1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62" name="Text Box 2">
          <a:extLst>
            <a:ext uri="{FF2B5EF4-FFF2-40B4-BE49-F238E27FC236}">
              <a16:creationId xmlns:a16="http://schemas.microsoft.com/office/drawing/2014/main" id="{00000000-0008-0000-0E00-0000A2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63" name="Text Box 1">
          <a:extLst>
            <a:ext uri="{FF2B5EF4-FFF2-40B4-BE49-F238E27FC236}">
              <a16:creationId xmlns:a16="http://schemas.microsoft.com/office/drawing/2014/main" id="{00000000-0008-0000-0E00-0000A3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64" name="Text Box 2">
          <a:extLst>
            <a:ext uri="{FF2B5EF4-FFF2-40B4-BE49-F238E27FC236}">
              <a16:creationId xmlns:a16="http://schemas.microsoft.com/office/drawing/2014/main" id="{00000000-0008-0000-0E00-0000A4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763361"/>
    <xdr:sp macro="" textlink="">
      <xdr:nvSpPr>
        <xdr:cNvPr id="165" name="Text Box 2">
          <a:extLst>
            <a:ext uri="{FF2B5EF4-FFF2-40B4-BE49-F238E27FC236}">
              <a16:creationId xmlns:a16="http://schemas.microsoft.com/office/drawing/2014/main" id="{00000000-0008-0000-0E00-0000A5000000}"/>
            </a:ext>
          </a:extLst>
        </xdr:cNvPr>
        <xdr:cNvSpPr txBox="1">
          <a:spLocks noChangeArrowheads="1"/>
        </xdr:cNvSpPr>
      </xdr:nvSpPr>
      <xdr:spPr>
        <a:xfrm>
          <a:off x="1562100" y="28886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763361"/>
    <xdr:sp macro="" textlink="">
      <xdr:nvSpPr>
        <xdr:cNvPr id="166" name="Text Box 1">
          <a:extLst>
            <a:ext uri="{FF2B5EF4-FFF2-40B4-BE49-F238E27FC236}">
              <a16:creationId xmlns:a16="http://schemas.microsoft.com/office/drawing/2014/main" id="{00000000-0008-0000-0E00-0000A6000000}"/>
            </a:ext>
          </a:extLst>
        </xdr:cNvPr>
        <xdr:cNvSpPr txBox="1">
          <a:spLocks noChangeArrowheads="1"/>
        </xdr:cNvSpPr>
      </xdr:nvSpPr>
      <xdr:spPr>
        <a:xfrm>
          <a:off x="1562100" y="28886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763361"/>
    <xdr:sp macro="" textlink="">
      <xdr:nvSpPr>
        <xdr:cNvPr id="167" name="Text Box 2">
          <a:extLst>
            <a:ext uri="{FF2B5EF4-FFF2-40B4-BE49-F238E27FC236}">
              <a16:creationId xmlns:a16="http://schemas.microsoft.com/office/drawing/2014/main" id="{00000000-0008-0000-0E00-0000A7000000}"/>
            </a:ext>
          </a:extLst>
        </xdr:cNvPr>
        <xdr:cNvSpPr txBox="1">
          <a:spLocks noChangeArrowheads="1"/>
        </xdr:cNvSpPr>
      </xdr:nvSpPr>
      <xdr:spPr>
        <a:xfrm>
          <a:off x="1562100" y="28886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68" name="Text Box 2">
          <a:extLst>
            <a:ext uri="{FF2B5EF4-FFF2-40B4-BE49-F238E27FC236}">
              <a16:creationId xmlns:a16="http://schemas.microsoft.com/office/drawing/2014/main" id="{00000000-0008-0000-0E00-0000A8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69" name="Text Box 1">
          <a:extLst>
            <a:ext uri="{FF2B5EF4-FFF2-40B4-BE49-F238E27FC236}">
              <a16:creationId xmlns:a16="http://schemas.microsoft.com/office/drawing/2014/main" id="{00000000-0008-0000-0E00-0000A9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70" name="Text Box 2">
          <a:extLst>
            <a:ext uri="{FF2B5EF4-FFF2-40B4-BE49-F238E27FC236}">
              <a16:creationId xmlns:a16="http://schemas.microsoft.com/office/drawing/2014/main" id="{00000000-0008-0000-0E00-0000AA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71" name="Text Box 2">
          <a:extLst>
            <a:ext uri="{FF2B5EF4-FFF2-40B4-BE49-F238E27FC236}">
              <a16:creationId xmlns:a16="http://schemas.microsoft.com/office/drawing/2014/main" id="{00000000-0008-0000-0E00-0000AB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72" name="Text Box 1">
          <a:extLst>
            <a:ext uri="{FF2B5EF4-FFF2-40B4-BE49-F238E27FC236}">
              <a16:creationId xmlns:a16="http://schemas.microsoft.com/office/drawing/2014/main" id="{00000000-0008-0000-0E00-0000AC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73" name="Text Box 2">
          <a:extLst>
            <a:ext uri="{FF2B5EF4-FFF2-40B4-BE49-F238E27FC236}">
              <a16:creationId xmlns:a16="http://schemas.microsoft.com/office/drawing/2014/main" id="{00000000-0008-0000-0E00-0000AD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74" name="Text Box 2">
          <a:extLst>
            <a:ext uri="{FF2B5EF4-FFF2-40B4-BE49-F238E27FC236}">
              <a16:creationId xmlns:a16="http://schemas.microsoft.com/office/drawing/2014/main" id="{00000000-0008-0000-0E00-0000AE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75" name="Text Box 1">
          <a:extLst>
            <a:ext uri="{FF2B5EF4-FFF2-40B4-BE49-F238E27FC236}">
              <a16:creationId xmlns:a16="http://schemas.microsoft.com/office/drawing/2014/main" id="{00000000-0008-0000-0E00-0000AF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76" name="Text Box 2">
          <a:extLst>
            <a:ext uri="{FF2B5EF4-FFF2-40B4-BE49-F238E27FC236}">
              <a16:creationId xmlns:a16="http://schemas.microsoft.com/office/drawing/2014/main" id="{00000000-0008-0000-0E00-0000B0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77" name="Text Box 2">
          <a:extLst>
            <a:ext uri="{FF2B5EF4-FFF2-40B4-BE49-F238E27FC236}">
              <a16:creationId xmlns:a16="http://schemas.microsoft.com/office/drawing/2014/main" id="{00000000-0008-0000-0E00-0000B1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78" name="Text Box 1">
          <a:extLst>
            <a:ext uri="{FF2B5EF4-FFF2-40B4-BE49-F238E27FC236}">
              <a16:creationId xmlns:a16="http://schemas.microsoft.com/office/drawing/2014/main" id="{00000000-0008-0000-0E00-0000B2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79" name="Text Box 2">
          <a:extLst>
            <a:ext uri="{FF2B5EF4-FFF2-40B4-BE49-F238E27FC236}">
              <a16:creationId xmlns:a16="http://schemas.microsoft.com/office/drawing/2014/main" id="{00000000-0008-0000-0E00-0000B3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80" name="Text Box 2">
          <a:extLst>
            <a:ext uri="{FF2B5EF4-FFF2-40B4-BE49-F238E27FC236}">
              <a16:creationId xmlns:a16="http://schemas.microsoft.com/office/drawing/2014/main" id="{00000000-0008-0000-0E00-0000B4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81" name="Text Box 1">
          <a:extLst>
            <a:ext uri="{FF2B5EF4-FFF2-40B4-BE49-F238E27FC236}">
              <a16:creationId xmlns:a16="http://schemas.microsoft.com/office/drawing/2014/main" id="{00000000-0008-0000-0E00-0000B5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82" name="Text Box 2">
          <a:extLst>
            <a:ext uri="{FF2B5EF4-FFF2-40B4-BE49-F238E27FC236}">
              <a16:creationId xmlns:a16="http://schemas.microsoft.com/office/drawing/2014/main" id="{00000000-0008-0000-0E00-0000B6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83" name="Text Box 2">
          <a:extLst>
            <a:ext uri="{FF2B5EF4-FFF2-40B4-BE49-F238E27FC236}">
              <a16:creationId xmlns:a16="http://schemas.microsoft.com/office/drawing/2014/main" id="{00000000-0008-0000-0E00-0000B7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84" name="Text Box 1">
          <a:extLst>
            <a:ext uri="{FF2B5EF4-FFF2-40B4-BE49-F238E27FC236}">
              <a16:creationId xmlns:a16="http://schemas.microsoft.com/office/drawing/2014/main" id="{00000000-0008-0000-0E00-0000B8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85" name="Text Box 2">
          <a:extLst>
            <a:ext uri="{FF2B5EF4-FFF2-40B4-BE49-F238E27FC236}">
              <a16:creationId xmlns:a16="http://schemas.microsoft.com/office/drawing/2014/main" id="{00000000-0008-0000-0E00-0000B9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86" name="Text Box 2">
          <a:extLst>
            <a:ext uri="{FF2B5EF4-FFF2-40B4-BE49-F238E27FC236}">
              <a16:creationId xmlns:a16="http://schemas.microsoft.com/office/drawing/2014/main" id="{00000000-0008-0000-0E00-0000BA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87" name="Text Box 1">
          <a:extLst>
            <a:ext uri="{FF2B5EF4-FFF2-40B4-BE49-F238E27FC236}">
              <a16:creationId xmlns:a16="http://schemas.microsoft.com/office/drawing/2014/main" id="{00000000-0008-0000-0E00-0000BB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88" name="Text Box 2">
          <a:extLst>
            <a:ext uri="{FF2B5EF4-FFF2-40B4-BE49-F238E27FC236}">
              <a16:creationId xmlns:a16="http://schemas.microsoft.com/office/drawing/2014/main" id="{00000000-0008-0000-0E00-0000BC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89" name="Text Box 2">
          <a:extLst>
            <a:ext uri="{FF2B5EF4-FFF2-40B4-BE49-F238E27FC236}">
              <a16:creationId xmlns:a16="http://schemas.microsoft.com/office/drawing/2014/main" id="{00000000-0008-0000-0E00-0000BD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90" name="Text Box 1">
          <a:extLst>
            <a:ext uri="{FF2B5EF4-FFF2-40B4-BE49-F238E27FC236}">
              <a16:creationId xmlns:a16="http://schemas.microsoft.com/office/drawing/2014/main" id="{00000000-0008-0000-0E00-0000BE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91" name="Text Box 2">
          <a:extLst>
            <a:ext uri="{FF2B5EF4-FFF2-40B4-BE49-F238E27FC236}">
              <a16:creationId xmlns:a16="http://schemas.microsoft.com/office/drawing/2014/main" id="{00000000-0008-0000-0E00-0000BF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92" name="Text Box 2">
          <a:extLst>
            <a:ext uri="{FF2B5EF4-FFF2-40B4-BE49-F238E27FC236}">
              <a16:creationId xmlns:a16="http://schemas.microsoft.com/office/drawing/2014/main" id="{00000000-0008-0000-0E00-0000C0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93" name="Text Box 1">
          <a:extLst>
            <a:ext uri="{FF2B5EF4-FFF2-40B4-BE49-F238E27FC236}">
              <a16:creationId xmlns:a16="http://schemas.microsoft.com/office/drawing/2014/main" id="{00000000-0008-0000-0E00-0000C1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94" name="Text Box 2">
          <a:extLst>
            <a:ext uri="{FF2B5EF4-FFF2-40B4-BE49-F238E27FC236}">
              <a16:creationId xmlns:a16="http://schemas.microsoft.com/office/drawing/2014/main" id="{00000000-0008-0000-0E00-0000C2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95" name="Text Box 2">
          <a:extLst>
            <a:ext uri="{FF2B5EF4-FFF2-40B4-BE49-F238E27FC236}">
              <a16:creationId xmlns:a16="http://schemas.microsoft.com/office/drawing/2014/main" id="{00000000-0008-0000-0E00-0000C3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96" name="Text Box 1">
          <a:extLst>
            <a:ext uri="{FF2B5EF4-FFF2-40B4-BE49-F238E27FC236}">
              <a16:creationId xmlns:a16="http://schemas.microsoft.com/office/drawing/2014/main" id="{00000000-0008-0000-0E00-0000C4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97" name="Text Box 2">
          <a:extLst>
            <a:ext uri="{FF2B5EF4-FFF2-40B4-BE49-F238E27FC236}">
              <a16:creationId xmlns:a16="http://schemas.microsoft.com/office/drawing/2014/main" id="{00000000-0008-0000-0E00-0000C5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198" name="Text Box 2">
          <a:extLst>
            <a:ext uri="{FF2B5EF4-FFF2-40B4-BE49-F238E27FC236}">
              <a16:creationId xmlns:a16="http://schemas.microsoft.com/office/drawing/2014/main" id="{00000000-0008-0000-0E00-0000C6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199" name="Text Box 1">
          <a:extLst>
            <a:ext uri="{FF2B5EF4-FFF2-40B4-BE49-F238E27FC236}">
              <a16:creationId xmlns:a16="http://schemas.microsoft.com/office/drawing/2014/main" id="{00000000-0008-0000-0E00-0000C7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200" name="Text Box 2">
          <a:extLst>
            <a:ext uri="{FF2B5EF4-FFF2-40B4-BE49-F238E27FC236}">
              <a16:creationId xmlns:a16="http://schemas.microsoft.com/office/drawing/2014/main" id="{00000000-0008-0000-0E00-0000C8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763361"/>
    <xdr:sp macro="" textlink="">
      <xdr:nvSpPr>
        <xdr:cNvPr id="201" name="Text Box 2">
          <a:extLst>
            <a:ext uri="{FF2B5EF4-FFF2-40B4-BE49-F238E27FC236}">
              <a16:creationId xmlns:a16="http://schemas.microsoft.com/office/drawing/2014/main" id="{00000000-0008-0000-0E00-0000C9000000}"/>
            </a:ext>
          </a:extLst>
        </xdr:cNvPr>
        <xdr:cNvSpPr txBox="1">
          <a:spLocks noChangeArrowheads="1"/>
        </xdr:cNvSpPr>
      </xdr:nvSpPr>
      <xdr:spPr>
        <a:xfrm>
          <a:off x="1562100" y="28886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763361"/>
    <xdr:sp macro="" textlink="">
      <xdr:nvSpPr>
        <xdr:cNvPr id="202" name="Text Box 1">
          <a:extLst>
            <a:ext uri="{FF2B5EF4-FFF2-40B4-BE49-F238E27FC236}">
              <a16:creationId xmlns:a16="http://schemas.microsoft.com/office/drawing/2014/main" id="{00000000-0008-0000-0E00-0000CA000000}"/>
            </a:ext>
          </a:extLst>
        </xdr:cNvPr>
        <xdr:cNvSpPr txBox="1">
          <a:spLocks noChangeArrowheads="1"/>
        </xdr:cNvSpPr>
      </xdr:nvSpPr>
      <xdr:spPr>
        <a:xfrm>
          <a:off x="1562100" y="28886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763361"/>
    <xdr:sp macro="" textlink="">
      <xdr:nvSpPr>
        <xdr:cNvPr id="203" name="Text Box 2">
          <a:extLst>
            <a:ext uri="{FF2B5EF4-FFF2-40B4-BE49-F238E27FC236}">
              <a16:creationId xmlns:a16="http://schemas.microsoft.com/office/drawing/2014/main" id="{00000000-0008-0000-0E00-0000CB000000}"/>
            </a:ext>
          </a:extLst>
        </xdr:cNvPr>
        <xdr:cNvSpPr txBox="1">
          <a:spLocks noChangeArrowheads="1"/>
        </xdr:cNvSpPr>
      </xdr:nvSpPr>
      <xdr:spPr>
        <a:xfrm>
          <a:off x="1562100" y="2888615"/>
          <a:ext cx="0" cy="763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593612"/>
    <xdr:sp macro="" textlink="">
      <xdr:nvSpPr>
        <xdr:cNvPr id="204" name="Text Box 2">
          <a:extLst>
            <a:ext uri="{FF2B5EF4-FFF2-40B4-BE49-F238E27FC236}">
              <a16:creationId xmlns:a16="http://schemas.microsoft.com/office/drawing/2014/main" id="{00000000-0008-0000-0E00-0000CC000000}"/>
            </a:ext>
          </a:extLst>
        </xdr:cNvPr>
        <xdr:cNvSpPr txBox="1">
          <a:spLocks noChangeArrowheads="1"/>
        </xdr:cNvSpPr>
      </xdr:nvSpPr>
      <xdr:spPr>
        <a:xfrm>
          <a:off x="1562100" y="28886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205" name="Text Box 1">
          <a:extLst>
            <a:ext uri="{FF2B5EF4-FFF2-40B4-BE49-F238E27FC236}">
              <a16:creationId xmlns:a16="http://schemas.microsoft.com/office/drawing/2014/main" id="{00000000-0008-0000-0E00-0000CD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13</xdr:row>
      <xdr:rowOff>0</xdr:rowOff>
    </xdr:from>
    <xdr:ext cx="0" cy="602116"/>
    <xdr:sp macro="" textlink="">
      <xdr:nvSpPr>
        <xdr:cNvPr id="206" name="Text Box 2">
          <a:extLst>
            <a:ext uri="{FF2B5EF4-FFF2-40B4-BE49-F238E27FC236}">
              <a16:creationId xmlns:a16="http://schemas.microsoft.com/office/drawing/2014/main" id="{00000000-0008-0000-0E00-0000CE000000}"/>
            </a:ext>
          </a:extLst>
        </xdr:cNvPr>
        <xdr:cNvSpPr txBox="1">
          <a:spLocks noChangeArrowheads="1"/>
        </xdr:cNvSpPr>
      </xdr:nvSpPr>
      <xdr:spPr>
        <a:xfrm>
          <a:off x="1562100" y="28886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07" name="Text Box 2">
          <a:extLst>
            <a:ext uri="{FF2B5EF4-FFF2-40B4-BE49-F238E27FC236}">
              <a16:creationId xmlns:a16="http://schemas.microsoft.com/office/drawing/2014/main" id="{00000000-0008-0000-0E00-0000CF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08" name="Text Box 1">
          <a:extLst>
            <a:ext uri="{FF2B5EF4-FFF2-40B4-BE49-F238E27FC236}">
              <a16:creationId xmlns:a16="http://schemas.microsoft.com/office/drawing/2014/main" id="{00000000-0008-0000-0E00-0000D0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09" name="Text Box 2">
          <a:extLst>
            <a:ext uri="{FF2B5EF4-FFF2-40B4-BE49-F238E27FC236}">
              <a16:creationId xmlns:a16="http://schemas.microsoft.com/office/drawing/2014/main" id="{00000000-0008-0000-0E00-0000D1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10" name="Text Box 2">
          <a:extLst>
            <a:ext uri="{FF2B5EF4-FFF2-40B4-BE49-F238E27FC236}">
              <a16:creationId xmlns:a16="http://schemas.microsoft.com/office/drawing/2014/main" id="{00000000-0008-0000-0E00-0000D2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11" name="Text Box 1">
          <a:extLst>
            <a:ext uri="{FF2B5EF4-FFF2-40B4-BE49-F238E27FC236}">
              <a16:creationId xmlns:a16="http://schemas.microsoft.com/office/drawing/2014/main" id="{00000000-0008-0000-0E00-0000D3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12" name="Text Box 2">
          <a:extLst>
            <a:ext uri="{FF2B5EF4-FFF2-40B4-BE49-F238E27FC236}">
              <a16:creationId xmlns:a16="http://schemas.microsoft.com/office/drawing/2014/main" id="{00000000-0008-0000-0E00-0000D4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13" name="Text Box 2">
          <a:extLst>
            <a:ext uri="{FF2B5EF4-FFF2-40B4-BE49-F238E27FC236}">
              <a16:creationId xmlns:a16="http://schemas.microsoft.com/office/drawing/2014/main" id="{00000000-0008-0000-0E00-0000D5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14" name="Text Box 1">
          <a:extLst>
            <a:ext uri="{FF2B5EF4-FFF2-40B4-BE49-F238E27FC236}">
              <a16:creationId xmlns:a16="http://schemas.microsoft.com/office/drawing/2014/main" id="{00000000-0008-0000-0E00-0000D6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15" name="Text Box 2">
          <a:extLst>
            <a:ext uri="{FF2B5EF4-FFF2-40B4-BE49-F238E27FC236}">
              <a16:creationId xmlns:a16="http://schemas.microsoft.com/office/drawing/2014/main" id="{00000000-0008-0000-0E00-0000D7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16" name="Text Box 2">
          <a:extLst>
            <a:ext uri="{FF2B5EF4-FFF2-40B4-BE49-F238E27FC236}">
              <a16:creationId xmlns:a16="http://schemas.microsoft.com/office/drawing/2014/main" id="{00000000-0008-0000-0E00-0000D8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17" name="Text Box 1">
          <a:extLst>
            <a:ext uri="{FF2B5EF4-FFF2-40B4-BE49-F238E27FC236}">
              <a16:creationId xmlns:a16="http://schemas.microsoft.com/office/drawing/2014/main" id="{00000000-0008-0000-0E00-0000D9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18" name="Text Box 2">
          <a:extLst>
            <a:ext uri="{FF2B5EF4-FFF2-40B4-BE49-F238E27FC236}">
              <a16:creationId xmlns:a16="http://schemas.microsoft.com/office/drawing/2014/main" id="{00000000-0008-0000-0E00-0000DA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19" name="Text Box 2">
          <a:extLst>
            <a:ext uri="{FF2B5EF4-FFF2-40B4-BE49-F238E27FC236}">
              <a16:creationId xmlns:a16="http://schemas.microsoft.com/office/drawing/2014/main" id="{00000000-0008-0000-0E00-0000DB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20" name="Text Box 1">
          <a:extLst>
            <a:ext uri="{FF2B5EF4-FFF2-40B4-BE49-F238E27FC236}">
              <a16:creationId xmlns:a16="http://schemas.microsoft.com/office/drawing/2014/main" id="{00000000-0008-0000-0E00-0000DC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21" name="Text Box 2">
          <a:extLst>
            <a:ext uri="{FF2B5EF4-FFF2-40B4-BE49-F238E27FC236}">
              <a16:creationId xmlns:a16="http://schemas.microsoft.com/office/drawing/2014/main" id="{00000000-0008-0000-0E00-0000DD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22" name="Text Box 2">
          <a:extLst>
            <a:ext uri="{FF2B5EF4-FFF2-40B4-BE49-F238E27FC236}">
              <a16:creationId xmlns:a16="http://schemas.microsoft.com/office/drawing/2014/main" id="{00000000-0008-0000-0E00-0000DE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23" name="Text Box 1">
          <a:extLst>
            <a:ext uri="{FF2B5EF4-FFF2-40B4-BE49-F238E27FC236}">
              <a16:creationId xmlns:a16="http://schemas.microsoft.com/office/drawing/2014/main" id="{00000000-0008-0000-0E00-0000DF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24" name="Text Box 2">
          <a:extLst>
            <a:ext uri="{FF2B5EF4-FFF2-40B4-BE49-F238E27FC236}">
              <a16:creationId xmlns:a16="http://schemas.microsoft.com/office/drawing/2014/main" id="{00000000-0008-0000-0E00-0000E0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25" name="Text Box 2">
          <a:extLst>
            <a:ext uri="{FF2B5EF4-FFF2-40B4-BE49-F238E27FC236}">
              <a16:creationId xmlns:a16="http://schemas.microsoft.com/office/drawing/2014/main" id="{00000000-0008-0000-0E00-0000E1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26" name="Text Box 1">
          <a:extLst>
            <a:ext uri="{FF2B5EF4-FFF2-40B4-BE49-F238E27FC236}">
              <a16:creationId xmlns:a16="http://schemas.microsoft.com/office/drawing/2014/main" id="{00000000-0008-0000-0E00-0000E2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27" name="Text Box 2">
          <a:extLst>
            <a:ext uri="{FF2B5EF4-FFF2-40B4-BE49-F238E27FC236}">
              <a16:creationId xmlns:a16="http://schemas.microsoft.com/office/drawing/2014/main" id="{00000000-0008-0000-0E00-0000E3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28" name="Text Box 2">
          <a:extLst>
            <a:ext uri="{FF2B5EF4-FFF2-40B4-BE49-F238E27FC236}">
              <a16:creationId xmlns:a16="http://schemas.microsoft.com/office/drawing/2014/main" id="{00000000-0008-0000-0E00-0000E4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29" name="Text Box 1">
          <a:extLst>
            <a:ext uri="{FF2B5EF4-FFF2-40B4-BE49-F238E27FC236}">
              <a16:creationId xmlns:a16="http://schemas.microsoft.com/office/drawing/2014/main" id="{00000000-0008-0000-0E00-0000E5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30" name="Text Box 2">
          <a:extLst>
            <a:ext uri="{FF2B5EF4-FFF2-40B4-BE49-F238E27FC236}">
              <a16:creationId xmlns:a16="http://schemas.microsoft.com/office/drawing/2014/main" id="{00000000-0008-0000-0E00-0000E6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31" name="Text Box 2">
          <a:extLst>
            <a:ext uri="{FF2B5EF4-FFF2-40B4-BE49-F238E27FC236}">
              <a16:creationId xmlns:a16="http://schemas.microsoft.com/office/drawing/2014/main" id="{00000000-0008-0000-0E00-0000E7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32" name="Text Box 1">
          <a:extLst>
            <a:ext uri="{FF2B5EF4-FFF2-40B4-BE49-F238E27FC236}">
              <a16:creationId xmlns:a16="http://schemas.microsoft.com/office/drawing/2014/main" id="{00000000-0008-0000-0E00-0000E8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33" name="Text Box 2">
          <a:extLst>
            <a:ext uri="{FF2B5EF4-FFF2-40B4-BE49-F238E27FC236}">
              <a16:creationId xmlns:a16="http://schemas.microsoft.com/office/drawing/2014/main" id="{00000000-0008-0000-0E00-0000E9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34" name="Text Box 2">
          <a:extLst>
            <a:ext uri="{FF2B5EF4-FFF2-40B4-BE49-F238E27FC236}">
              <a16:creationId xmlns:a16="http://schemas.microsoft.com/office/drawing/2014/main" id="{00000000-0008-0000-0E00-0000EA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35" name="Text Box 1">
          <a:extLst>
            <a:ext uri="{FF2B5EF4-FFF2-40B4-BE49-F238E27FC236}">
              <a16:creationId xmlns:a16="http://schemas.microsoft.com/office/drawing/2014/main" id="{00000000-0008-0000-0E00-0000EB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36" name="Text Box 2">
          <a:extLst>
            <a:ext uri="{FF2B5EF4-FFF2-40B4-BE49-F238E27FC236}">
              <a16:creationId xmlns:a16="http://schemas.microsoft.com/office/drawing/2014/main" id="{00000000-0008-0000-0E00-0000EC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786221"/>
    <xdr:sp macro="" textlink="">
      <xdr:nvSpPr>
        <xdr:cNvPr id="237" name="Text Box 2">
          <a:extLst>
            <a:ext uri="{FF2B5EF4-FFF2-40B4-BE49-F238E27FC236}">
              <a16:creationId xmlns:a16="http://schemas.microsoft.com/office/drawing/2014/main" id="{00000000-0008-0000-0E00-0000ED000000}"/>
            </a:ext>
          </a:extLst>
        </xdr:cNvPr>
        <xdr:cNvSpPr txBox="1">
          <a:spLocks noChangeArrowheads="1"/>
        </xdr:cNvSpPr>
      </xdr:nvSpPr>
      <xdr:spPr>
        <a:xfrm>
          <a:off x="1562100" y="11318240"/>
          <a:ext cx="0" cy="7861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786221"/>
    <xdr:sp macro="" textlink="">
      <xdr:nvSpPr>
        <xdr:cNvPr id="238" name="Text Box 1">
          <a:extLst>
            <a:ext uri="{FF2B5EF4-FFF2-40B4-BE49-F238E27FC236}">
              <a16:creationId xmlns:a16="http://schemas.microsoft.com/office/drawing/2014/main" id="{00000000-0008-0000-0E00-0000EE000000}"/>
            </a:ext>
          </a:extLst>
        </xdr:cNvPr>
        <xdr:cNvSpPr txBox="1">
          <a:spLocks noChangeArrowheads="1"/>
        </xdr:cNvSpPr>
      </xdr:nvSpPr>
      <xdr:spPr>
        <a:xfrm>
          <a:off x="1562100" y="11318240"/>
          <a:ext cx="0" cy="7861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786221"/>
    <xdr:sp macro="" textlink="">
      <xdr:nvSpPr>
        <xdr:cNvPr id="239" name="Text Box 2">
          <a:extLst>
            <a:ext uri="{FF2B5EF4-FFF2-40B4-BE49-F238E27FC236}">
              <a16:creationId xmlns:a16="http://schemas.microsoft.com/office/drawing/2014/main" id="{00000000-0008-0000-0E00-0000EF000000}"/>
            </a:ext>
          </a:extLst>
        </xdr:cNvPr>
        <xdr:cNvSpPr txBox="1">
          <a:spLocks noChangeArrowheads="1"/>
        </xdr:cNvSpPr>
      </xdr:nvSpPr>
      <xdr:spPr>
        <a:xfrm>
          <a:off x="1562100" y="11318240"/>
          <a:ext cx="0" cy="7861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40" name="Text Box 2">
          <a:extLst>
            <a:ext uri="{FF2B5EF4-FFF2-40B4-BE49-F238E27FC236}">
              <a16:creationId xmlns:a16="http://schemas.microsoft.com/office/drawing/2014/main" id="{00000000-0008-0000-0E00-0000F0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41" name="Text Box 1">
          <a:extLst>
            <a:ext uri="{FF2B5EF4-FFF2-40B4-BE49-F238E27FC236}">
              <a16:creationId xmlns:a16="http://schemas.microsoft.com/office/drawing/2014/main" id="{00000000-0008-0000-0E00-0000F1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42" name="Text Box 2">
          <a:extLst>
            <a:ext uri="{FF2B5EF4-FFF2-40B4-BE49-F238E27FC236}">
              <a16:creationId xmlns:a16="http://schemas.microsoft.com/office/drawing/2014/main" id="{00000000-0008-0000-0E00-0000F2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43" name="Text Box 2">
          <a:extLst>
            <a:ext uri="{FF2B5EF4-FFF2-40B4-BE49-F238E27FC236}">
              <a16:creationId xmlns:a16="http://schemas.microsoft.com/office/drawing/2014/main" id="{00000000-0008-0000-0E00-0000F3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44" name="Text Box 1">
          <a:extLst>
            <a:ext uri="{FF2B5EF4-FFF2-40B4-BE49-F238E27FC236}">
              <a16:creationId xmlns:a16="http://schemas.microsoft.com/office/drawing/2014/main" id="{00000000-0008-0000-0E00-0000F4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45" name="Text Box 2">
          <a:extLst>
            <a:ext uri="{FF2B5EF4-FFF2-40B4-BE49-F238E27FC236}">
              <a16:creationId xmlns:a16="http://schemas.microsoft.com/office/drawing/2014/main" id="{00000000-0008-0000-0E00-0000F5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46" name="Text Box 2">
          <a:extLst>
            <a:ext uri="{FF2B5EF4-FFF2-40B4-BE49-F238E27FC236}">
              <a16:creationId xmlns:a16="http://schemas.microsoft.com/office/drawing/2014/main" id="{00000000-0008-0000-0E00-0000F6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47" name="Text Box 1">
          <a:extLst>
            <a:ext uri="{FF2B5EF4-FFF2-40B4-BE49-F238E27FC236}">
              <a16:creationId xmlns:a16="http://schemas.microsoft.com/office/drawing/2014/main" id="{00000000-0008-0000-0E00-0000F7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48" name="Text Box 2">
          <a:extLst>
            <a:ext uri="{FF2B5EF4-FFF2-40B4-BE49-F238E27FC236}">
              <a16:creationId xmlns:a16="http://schemas.microsoft.com/office/drawing/2014/main" id="{00000000-0008-0000-0E00-0000F8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49" name="Text Box 2">
          <a:extLst>
            <a:ext uri="{FF2B5EF4-FFF2-40B4-BE49-F238E27FC236}">
              <a16:creationId xmlns:a16="http://schemas.microsoft.com/office/drawing/2014/main" id="{00000000-0008-0000-0E00-0000F9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50" name="Text Box 1">
          <a:extLst>
            <a:ext uri="{FF2B5EF4-FFF2-40B4-BE49-F238E27FC236}">
              <a16:creationId xmlns:a16="http://schemas.microsoft.com/office/drawing/2014/main" id="{00000000-0008-0000-0E00-0000FA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51" name="Text Box 2">
          <a:extLst>
            <a:ext uri="{FF2B5EF4-FFF2-40B4-BE49-F238E27FC236}">
              <a16:creationId xmlns:a16="http://schemas.microsoft.com/office/drawing/2014/main" id="{00000000-0008-0000-0E00-0000FB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52" name="Text Box 2">
          <a:extLst>
            <a:ext uri="{FF2B5EF4-FFF2-40B4-BE49-F238E27FC236}">
              <a16:creationId xmlns:a16="http://schemas.microsoft.com/office/drawing/2014/main" id="{00000000-0008-0000-0E00-0000FC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53" name="Text Box 1">
          <a:extLst>
            <a:ext uri="{FF2B5EF4-FFF2-40B4-BE49-F238E27FC236}">
              <a16:creationId xmlns:a16="http://schemas.microsoft.com/office/drawing/2014/main" id="{00000000-0008-0000-0E00-0000FD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54" name="Text Box 2">
          <a:extLst>
            <a:ext uri="{FF2B5EF4-FFF2-40B4-BE49-F238E27FC236}">
              <a16:creationId xmlns:a16="http://schemas.microsoft.com/office/drawing/2014/main" id="{00000000-0008-0000-0E00-0000FE00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55" name="Text Box 2">
          <a:extLst>
            <a:ext uri="{FF2B5EF4-FFF2-40B4-BE49-F238E27FC236}">
              <a16:creationId xmlns:a16="http://schemas.microsoft.com/office/drawing/2014/main" id="{00000000-0008-0000-0E00-0000FF00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56" name="Text Box 1">
          <a:extLst>
            <a:ext uri="{FF2B5EF4-FFF2-40B4-BE49-F238E27FC236}">
              <a16:creationId xmlns:a16="http://schemas.microsoft.com/office/drawing/2014/main" id="{00000000-0008-0000-0E00-000000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57" name="Text Box 2">
          <a:extLst>
            <a:ext uri="{FF2B5EF4-FFF2-40B4-BE49-F238E27FC236}">
              <a16:creationId xmlns:a16="http://schemas.microsoft.com/office/drawing/2014/main" id="{00000000-0008-0000-0E00-000001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58" name="Text Box 2">
          <a:extLst>
            <a:ext uri="{FF2B5EF4-FFF2-40B4-BE49-F238E27FC236}">
              <a16:creationId xmlns:a16="http://schemas.microsoft.com/office/drawing/2014/main" id="{00000000-0008-0000-0E00-00000201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59" name="Text Box 1">
          <a:extLst>
            <a:ext uri="{FF2B5EF4-FFF2-40B4-BE49-F238E27FC236}">
              <a16:creationId xmlns:a16="http://schemas.microsoft.com/office/drawing/2014/main" id="{00000000-0008-0000-0E00-000003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60" name="Text Box 2">
          <a:extLst>
            <a:ext uri="{FF2B5EF4-FFF2-40B4-BE49-F238E27FC236}">
              <a16:creationId xmlns:a16="http://schemas.microsoft.com/office/drawing/2014/main" id="{00000000-0008-0000-0E00-000004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61" name="Text Box 2">
          <a:extLst>
            <a:ext uri="{FF2B5EF4-FFF2-40B4-BE49-F238E27FC236}">
              <a16:creationId xmlns:a16="http://schemas.microsoft.com/office/drawing/2014/main" id="{00000000-0008-0000-0E00-00000501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62" name="Text Box 1">
          <a:extLst>
            <a:ext uri="{FF2B5EF4-FFF2-40B4-BE49-F238E27FC236}">
              <a16:creationId xmlns:a16="http://schemas.microsoft.com/office/drawing/2014/main" id="{00000000-0008-0000-0E00-000006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63" name="Text Box 2">
          <a:extLst>
            <a:ext uri="{FF2B5EF4-FFF2-40B4-BE49-F238E27FC236}">
              <a16:creationId xmlns:a16="http://schemas.microsoft.com/office/drawing/2014/main" id="{00000000-0008-0000-0E00-000007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64" name="Text Box 2">
          <a:extLst>
            <a:ext uri="{FF2B5EF4-FFF2-40B4-BE49-F238E27FC236}">
              <a16:creationId xmlns:a16="http://schemas.microsoft.com/office/drawing/2014/main" id="{00000000-0008-0000-0E00-00000801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65" name="Text Box 1">
          <a:extLst>
            <a:ext uri="{FF2B5EF4-FFF2-40B4-BE49-F238E27FC236}">
              <a16:creationId xmlns:a16="http://schemas.microsoft.com/office/drawing/2014/main" id="{00000000-0008-0000-0E00-000009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66" name="Text Box 2">
          <a:extLst>
            <a:ext uri="{FF2B5EF4-FFF2-40B4-BE49-F238E27FC236}">
              <a16:creationId xmlns:a16="http://schemas.microsoft.com/office/drawing/2014/main" id="{00000000-0008-0000-0E00-00000A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67" name="Text Box 2">
          <a:extLst>
            <a:ext uri="{FF2B5EF4-FFF2-40B4-BE49-F238E27FC236}">
              <a16:creationId xmlns:a16="http://schemas.microsoft.com/office/drawing/2014/main" id="{00000000-0008-0000-0E00-00000B01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68" name="Text Box 1">
          <a:extLst>
            <a:ext uri="{FF2B5EF4-FFF2-40B4-BE49-F238E27FC236}">
              <a16:creationId xmlns:a16="http://schemas.microsoft.com/office/drawing/2014/main" id="{00000000-0008-0000-0E00-00000C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69" name="Text Box 2">
          <a:extLst>
            <a:ext uri="{FF2B5EF4-FFF2-40B4-BE49-F238E27FC236}">
              <a16:creationId xmlns:a16="http://schemas.microsoft.com/office/drawing/2014/main" id="{00000000-0008-0000-0E00-00000D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70" name="Text Box 2">
          <a:extLst>
            <a:ext uri="{FF2B5EF4-FFF2-40B4-BE49-F238E27FC236}">
              <a16:creationId xmlns:a16="http://schemas.microsoft.com/office/drawing/2014/main" id="{00000000-0008-0000-0E00-00000E01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71" name="Text Box 1">
          <a:extLst>
            <a:ext uri="{FF2B5EF4-FFF2-40B4-BE49-F238E27FC236}">
              <a16:creationId xmlns:a16="http://schemas.microsoft.com/office/drawing/2014/main" id="{00000000-0008-0000-0E00-00000F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9261"/>
    <xdr:sp macro="" textlink="">
      <xdr:nvSpPr>
        <xdr:cNvPr id="272" name="Text Box 2">
          <a:extLst>
            <a:ext uri="{FF2B5EF4-FFF2-40B4-BE49-F238E27FC236}">
              <a16:creationId xmlns:a16="http://schemas.microsoft.com/office/drawing/2014/main" id="{00000000-0008-0000-0E00-000010010000}"/>
            </a:ext>
          </a:extLst>
        </xdr:cNvPr>
        <xdr:cNvSpPr txBox="1">
          <a:spLocks noChangeArrowheads="1"/>
        </xdr:cNvSpPr>
      </xdr:nvSpPr>
      <xdr:spPr>
        <a:xfrm>
          <a:off x="1562100" y="11318240"/>
          <a:ext cx="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786221"/>
    <xdr:sp macro="" textlink="">
      <xdr:nvSpPr>
        <xdr:cNvPr id="273" name="Text Box 2">
          <a:extLst>
            <a:ext uri="{FF2B5EF4-FFF2-40B4-BE49-F238E27FC236}">
              <a16:creationId xmlns:a16="http://schemas.microsoft.com/office/drawing/2014/main" id="{00000000-0008-0000-0E00-000011010000}"/>
            </a:ext>
          </a:extLst>
        </xdr:cNvPr>
        <xdr:cNvSpPr txBox="1">
          <a:spLocks noChangeArrowheads="1"/>
        </xdr:cNvSpPr>
      </xdr:nvSpPr>
      <xdr:spPr>
        <a:xfrm>
          <a:off x="1562100" y="11318240"/>
          <a:ext cx="0" cy="7861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786221"/>
    <xdr:sp macro="" textlink="">
      <xdr:nvSpPr>
        <xdr:cNvPr id="274" name="Text Box 1">
          <a:extLst>
            <a:ext uri="{FF2B5EF4-FFF2-40B4-BE49-F238E27FC236}">
              <a16:creationId xmlns:a16="http://schemas.microsoft.com/office/drawing/2014/main" id="{00000000-0008-0000-0E00-000012010000}"/>
            </a:ext>
          </a:extLst>
        </xdr:cNvPr>
        <xdr:cNvSpPr txBox="1">
          <a:spLocks noChangeArrowheads="1"/>
        </xdr:cNvSpPr>
      </xdr:nvSpPr>
      <xdr:spPr>
        <a:xfrm>
          <a:off x="1562100" y="11318240"/>
          <a:ext cx="0" cy="7861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28</xdr:row>
      <xdr:rowOff>0</xdr:rowOff>
    </xdr:from>
    <xdr:ext cx="0" cy="610757"/>
    <xdr:sp macro="" textlink="">
      <xdr:nvSpPr>
        <xdr:cNvPr id="275" name="Text Box 2">
          <a:extLst>
            <a:ext uri="{FF2B5EF4-FFF2-40B4-BE49-F238E27FC236}">
              <a16:creationId xmlns:a16="http://schemas.microsoft.com/office/drawing/2014/main" id="{00000000-0008-0000-0E00-000013010000}"/>
            </a:ext>
          </a:extLst>
        </xdr:cNvPr>
        <xdr:cNvSpPr txBox="1">
          <a:spLocks noChangeArrowheads="1"/>
        </xdr:cNvSpPr>
      </xdr:nvSpPr>
      <xdr:spPr>
        <a:xfrm>
          <a:off x="1562100" y="11318240"/>
          <a:ext cx="0" cy="6102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76" name="Text Box 2">
          <a:extLst>
            <a:ext uri="{FF2B5EF4-FFF2-40B4-BE49-F238E27FC236}">
              <a16:creationId xmlns:a16="http://schemas.microsoft.com/office/drawing/2014/main" id="{00000000-0008-0000-0E00-000014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77" name="Text Box 1">
          <a:extLst>
            <a:ext uri="{FF2B5EF4-FFF2-40B4-BE49-F238E27FC236}">
              <a16:creationId xmlns:a16="http://schemas.microsoft.com/office/drawing/2014/main" id="{00000000-0008-0000-0E00-000015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78" name="Text Box 2">
          <a:extLst>
            <a:ext uri="{FF2B5EF4-FFF2-40B4-BE49-F238E27FC236}">
              <a16:creationId xmlns:a16="http://schemas.microsoft.com/office/drawing/2014/main" id="{00000000-0008-0000-0E00-000016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79" name="Text Box 2">
          <a:extLst>
            <a:ext uri="{FF2B5EF4-FFF2-40B4-BE49-F238E27FC236}">
              <a16:creationId xmlns:a16="http://schemas.microsoft.com/office/drawing/2014/main" id="{00000000-0008-0000-0E00-000017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80" name="Text Box 1">
          <a:extLst>
            <a:ext uri="{FF2B5EF4-FFF2-40B4-BE49-F238E27FC236}">
              <a16:creationId xmlns:a16="http://schemas.microsoft.com/office/drawing/2014/main" id="{00000000-0008-0000-0E00-000018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81" name="Text Box 2">
          <a:extLst>
            <a:ext uri="{FF2B5EF4-FFF2-40B4-BE49-F238E27FC236}">
              <a16:creationId xmlns:a16="http://schemas.microsoft.com/office/drawing/2014/main" id="{00000000-0008-0000-0E00-000019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82" name="Text Box 2">
          <a:extLst>
            <a:ext uri="{FF2B5EF4-FFF2-40B4-BE49-F238E27FC236}">
              <a16:creationId xmlns:a16="http://schemas.microsoft.com/office/drawing/2014/main" id="{00000000-0008-0000-0E00-00001A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83" name="Text Box 1">
          <a:extLst>
            <a:ext uri="{FF2B5EF4-FFF2-40B4-BE49-F238E27FC236}">
              <a16:creationId xmlns:a16="http://schemas.microsoft.com/office/drawing/2014/main" id="{00000000-0008-0000-0E00-00001B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84" name="Text Box 2">
          <a:extLst>
            <a:ext uri="{FF2B5EF4-FFF2-40B4-BE49-F238E27FC236}">
              <a16:creationId xmlns:a16="http://schemas.microsoft.com/office/drawing/2014/main" id="{00000000-0008-0000-0E00-00001C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85" name="Text Box 2">
          <a:extLst>
            <a:ext uri="{FF2B5EF4-FFF2-40B4-BE49-F238E27FC236}">
              <a16:creationId xmlns:a16="http://schemas.microsoft.com/office/drawing/2014/main" id="{00000000-0008-0000-0E00-00001D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86" name="Text Box 1">
          <a:extLst>
            <a:ext uri="{FF2B5EF4-FFF2-40B4-BE49-F238E27FC236}">
              <a16:creationId xmlns:a16="http://schemas.microsoft.com/office/drawing/2014/main" id="{00000000-0008-0000-0E00-00001E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87" name="Text Box 2">
          <a:extLst>
            <a:ext uri="{FF2B5EF4-FFF2-40B4-BE49-F238E27FC236}">
              <a16:creationId xmlns:a16="http://schemas.microsoft.com/office/drawing/2014/main" id="{00000000-0008-0000-0E00-00001F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88" name="Text Box 2">
          <a:extLst>
            <a:ext uri="{FF2B5EF4-FFF2-40B4-BE49-F238E27FC236}">
              <a16:creationId xmlns:a16="http://schemas.microsoft.com/office/drawing/2014/main" id="{00000000-0008-0000-0E00-000020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89" name="Text Box 1">
          <a:extLst>
            <a:ext uri="{FF2B5EF4-FFF2-40B4-BE49-F238E27FC236}">
              <a16:creationId xmlns:a16="http://schemas.microsoft.com/office/drawing/2014/main" id="{00000000-0008-0000-0E00-000021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90" name="Text Box 2">
          <a:extLst>
            <a:ext uri="{FF2B5EF4-FFF2-40B4-BE49-F238E27FC236}">
              <a16:creationId xmlns:a16="http://schemas.microsoft.com/office/drawing/2014/main" id="{00000000-0008-0000-0E00-000022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91" name="Text Box 2">
          <a:extLst>
            <a:ext uri="{FF2B5EF4-FFF2-40B4-BE49-F238E27FC236}">
              <a16:creationId xmlns:a16="http://schemas.microsoft.com/office/drawing/2014/main" id="{00000000-0008-0000-0E00-000023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92" name="Text Box 1">
          <a:extLst>
            <a:ext uri="{FF2B5EF4-FFF2-40B4-BE49-F238E27FC236}">
              <a16:creationId xmlns:a16="http://schemas.microsoft.com/office/drawing/2014/main" id="{00000000-0008-0000-0E00-000024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93" name="Text Box 2">
          <a:extLst>
            <a:ext uri="{FF2B5EF4-FFF2-40B4-BE49-F238E27FC236}">
              <a16:creationId xmlns:a16="http://schemas.microsoft.com/office/drawing/2014/main" id="{00000000-0008-0000-0E00-000025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94" name="Text Box 2">
          <a:extLst>
            <a:ext uri="{FF2B5EF4-FFF2-40B4-BE49-F238E27FC236}">
              <a16:creationId xmlns:a16="http://schemas.microsoft.com/office/drawing/2014/main" id="{00000000-0008-0000-0E00-000026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95" name="Text Box 1">
          <a:extLst>
            <a:ext uri="{FF2B5EF4-FFF2-40B4-BE49-F238E27FC236}">
              <a16:creationId xmlns:a16="http://schemas.microsoft.com/office/drawing/2014/main" id="{00000000-0008-0000-0E00-000027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96" name="Text Box 2">
          <a:extLst>
            <a:ext uri="{FF2B5EF4-FFF2-40B4-BE49-F238E27FC236}">
              <a16:creationId xmlns:a16="http://schemas.microsoft.com/office/drawing/2014/main" id="{00000000-0008-0000-0E00-000028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297" name="Text Box 2">
          <a:extLst>
            <a:ext uri="{FF2B5EF4-FFF2-40B4-BE49-F238E27FC236}">
              <a16:creationId xmlns:a16="http://schemas.microsoft.com/office/drawing/2014/main" id="{00000000-0008-0000-0E00-000029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98" name="Text Box 1">
          <a:extLst>
            <a:ext uri="{FF2B5EF4-FFF2-40B4-BE49-F238E27FC236}">
              <a16:creationId xmlns:a16="http://schemas.microsoft.com/office/drawing/2014/main" id="{00000000-0008-0000-0E00-00002A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299" name="Text Box 2">
          <a:extLst>
            <a:ext uri="{FF2B5EF4-FFF2-40B4-BE49-F238E27FC236}">
              <a16:creationId xmlns:a16="http://schemas.microsoft.com/office/drawing/2014/main" id="{00000000-0008-0000-0E00-00002B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00" name="Text Box 2">
          <a:extLst>
            <a:ext uri="{FF2B5EF4-FFF2-40B4-BE49-F238E27FC236}">
              <a16:creationId xmlns:a16="http://schemas.microsoft.com/office/drawing/2014/main" id="{00000000-0008-0000-0E00-00002C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01" name="Text Box 1">
          <a:extLst>
            <a:ext uri="{FF2B5EF4-FFF2-40B4-BE49-F238E27FC236}">
              <a16:creationId xmlns:a16="http://schemas.microsoft.com/office/drawing/2014/main" id="{00000000-0008-0000-0E00-00002D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02" name="Text Box 2">
          <a:extLst>
            <a:ext uri="{FF2B5EF4-FFF2-40B4-BE49-F238E27FC236}">
              <a16:creationId xmlns:a16="http://schemas.microsoft.com/office/drawing/2014/main" id="{00000000-0008-0000-0E00-00002E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03" name="Text Box 2">
          <a:extLst>
            <a:ext uri="{FF2B5EF4-FFF2-40B4-BE49-F238E27FC236}">
              <a16:creationId xmlns:a16="http://schemas.microsoft.com/office/drawing/2014/main" id="{00000000-0008-0000-0E00-00002F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04" name="Text Box 1">
          <a:extLst>
            <a:ext uri="{FF2B5EF4-FFF2-40B4-BE49-F238E27FC236}">
              <a16:creationId xmlns:a16="http://schemas.microsoft.com/office/drawing/2014/main" id="{00000000-0008-0000-0E00-000030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05" name="Text Box 2">
          <a:extLst>
            <a:ext uri="{FF2B5EF4-FFF2-40B4-BE49-F238E27FC236}">
              <a16:creationId xmlns:a16="http://schemas.microsoft.com/office/drawing/2014/main" id="{00000000-0008-0000-0E00-000031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06" name="Text Box 2">
          <a:extLst>
            <a:ext uri="{FF2B5EF4-FFF2-40B4-BE49-F238E27FC236}">
              <a16:creationId xmlns:a16="http://schemas.microsoft.com/office/drawing/2014/main" id="{00000000-0008-0000-0E00-000032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07" name="Text Box 1">
          <a:extLst>
            <a:ext uri="{FF2B5EF4-FFF2-40B4-BE49-F238E27FC236}">
              <a16:creationId xmlns:a16="http://schemas.microsoft.com/office/drawing/2014/main" id="{00000000-0008-0000-0E00-000033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08" name="Text Box 2">
          <a:extLst>
            <a:ext uri="{FF2B5EF4-FFF2-40B4-BE49-F238E27FC236}">
              <a16:creationId xmlns:a16="http://schemas.microsoft.com/office/drawing/2014/main" id="{00000000-0008-0000-0E00-000034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09" name="Text Box 2">
          <a:extLst>
            <a:ext uri="{FF2B5EF4-FFF2-40B4-BE49-F238E27FC236}">
              <a16:creationId xmlns:a16="http://schemas.microsoft.com/office/drawing/2014/main" id="{00000000-0008-0000-0E00-000035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10" name="Text Box 1">
          <a:extLst>
            <a:ext uri="{FF2B5EF4-FFF2-40B4-BE49-F238E27FC236}">
              <a16:creationId xmlns:a16="http://schemas.microsoft.com/office/drawing/2014/main" id="{00000000-0008-0000-0E00-000036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11" name="Text Box 2">
          <a:extLst>
            <a:ext uri="{FF2B5EF4-FFF2-40B4-BE49-F238E27FC236}">
              <a16:creationId xmlns:a16="http://schemas.microsoft.com/office/drawing/2014/main" id="{00000000-0008-0000-0E00-000037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12" name="Text Box 2">
          <a:extLst>
            <a:ext uri="{FF2B5EF4-FFF2-40B4-BE49-F238E27FC236}">
              <a16:creationId xmlns:a16="http://schemas.microsoft.com/office/drawing/2014/main" id="{00000000-0008-0000-0E00-000038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13" name="Text Box 1">
          <a:extLst>
            <a:ext uri="{FF2B5EF4-FFF2-40B4-BE49-F238E27FC236}">
              <a16:creationId xmlns:a16="http://schemas.microsoft.com/office/drawing/2014/main" id="{00000000-0008-0000-0E00-000039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14" name="Text Box 2">
          <a:extLst>
            <a:ext uri="{FF2B5EF4-FFF2-40B4-BE49-F238E27FC236}">
              <a16:creationId xmlns:a16="http://schemas.microsoft.com/office/drawing/2014/main" id="{00000000-0008-0000-0E00-00003A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15" name="Text Box 2">
          <a:extLst>
            <a:ext uri="{FF2B5EF4-FFF2-40B4-BE49-F238E27FC236}">
              <a16:creationId xmlns:a16="http://schemas.microsoft.com/office/drawing/2014/main" id="{00000000-0008-0000-0E00-00003B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16" name="Text Box 1">
          <a:extLst>
            <a:ext uri="{FF2B5EF4-FFF2-40B4-BE49-F238E27FC236}">
              <a16:creationId xmlns:a16="http://schemas.microsoft.com/office/drawing/2014/main" id="{00000000-0008-0000-0E00-00003C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17" name="Text Box 2">
          <a:extLst>
            <a:ext uri="{FF2B5EF4-FFF2-40B4-BE49-F238E27FC236}">
              <a16:creationId xmlns:a16="http://schemas.microsoft.com/office/drawing/2014/main" id="{00000000-0008-0000-0E00-00003D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18" name="Text Box 2">
          <a:extLst>
            <a:ext uri="{FF2B5EF4-FFF2-40B4-BE49-F238E27FC236}">
              <a16:creationId xmlns:a16="http://schemas.microsoft.com/office/drawing/2014/main" id="{00000000-0008-0000-0E00-00003E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19" name="Text Box 1">
          <a:extLst>
            <a:ext uri="{FF2B5EF4-FFF2-40B4-BE49-F238E27FC236}">
              <a16:creationId xmlns:a16="http://schemas.microsoft.com/office/drawing/2014/main" id="{00000000-0008-0000-0E00-00003F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20" name="Text Box 2">
          <a:extLst>
            <a:ext uri="{FF2B5EF4-FFF2-40B4-BE49-F238E27FC236}">
              <a16:creationId xmlns:a16="http://schemas.microsoft.com/office/drawing/2014/main" id="{00000000-0008-0000-0E00-000040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21" name="Text Box 2">
          <a:extLst>
            <a:ext uri="{FF2B5EF4-FFF2-40B4-BE49-F238E27FC236}">
              <a16:creationId xmlns:a16="http://schemas.microsoft.com/office/drawing/2014/main" id="{00000000-0008-0000-0E00-000041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22" name="Text Box 1">
          <a:extLst>
            <a:ext uri="{FF2B5EF4-FFF2-40B4-BE49-F238E27FC236}">
              <a16:creationId xmlns:a16="http://schemas.microsoft.com/office/drawing/2014/main" id="{00000000-0008-0000-0E00-000042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23" name="Text Box 2">
          <a:extLst>
            <a:ext uri="{FF2B5EF4-FFF2-40B4-BE49-F238E27FC236}">
              <a16:creationId xmlns:a16="http://schemas.microsoft.com/office/drawing/2014/main" id="{00000000-0008-0000-0E00-000043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24" name="Text Box 2">
          <a:extLst>
            <a:ext uri="{FF2B5EF4-FFF2-40B4-BE49-F238E27FC236}">
              <a16:creationId xmlns:a16="http://schemas.microsoft.com/office/drawing/2014/main" id="{00000000-0008-0000-0E00-000044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25" name="Text Box 1">
          <a:extLst>
            <a:ext uri="{FF2B5EF4-FFF2-40B4-BE49-F238E27FC236}">
              <a16:creationId xmlns:a16="http://schemas.microsoft.com/office/drawing/2014/main" id="{00000000-0008-0000-0E00-000045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26" name="Text Box 2">
          <a:extLst>
            <a:ext uri="{FF2B5EF4-FFF2-40B4-BE49-F238E27FC236}">
              <a16:creationId xmlns:a16="http://schemas.microsoft.com/office/drawing/2014/main" id="{00000000-0008-0000-0E00-000046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27" name="Text Box 2">
          <a:extLst>
            <a:ext uri="{FF2B5EF4-FFF2-40B4-BE49-F238E27FC236}">
              <a16:creationId xmlns:a16="http://schemas.microsoft.com/office/drawing/2014/main" id="{00000000-0008-0000-0E00-000047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28" name="Text Box 1">
          <a:extLst>
            <a:ext uri="{FF2B5EF4-FFF2-40B4-BE49-F238E27FC236}">
              <a16:creationId xmlns:a16="http://schemas.microsoft.com/office/drawing/2014/main" id="{00000000-0008-0000-0E00-000048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29" name="Text Box 2">
          <a:extLst>
            <a:ext uri="{FF2B5EF4-FFF2-40B4-BE49-F238E27FC236}">
              <a16:creationId xmlns:a16="http://schemas.microsoft.com/office/drawing/2014/main" id="{00000000-0008-0000-0E00-000049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30" name="Text Box 2">
          <a:extLst>
            <a:ext uri="{FF2B5EF4-FFF2-40B4-BE49-F238E27FC236}">
              <a16:creationId xmlns:a16="http://schemas.microsoft.com/office/drawing/2014/main" id="{00000000-0008-0000-0E00-00004A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31" name="Text Box 1">
          <a:extLst>
            <a:ext uri="{FF2B5EF4-FFF2-40B4-BE49-F238E27FC236}">
              <a16:creationId xmlns:a16="http://schemas.microsoft.com/office/drawing/2014/main" id="{00000000-0008-0000-0E00-00004B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32" name="Text Box 2">
          <a:extLst>
            <a:ext uri="{FF2B5EF4-FFF2-40B4-BE49-F238E27FC236}">
              <a16:creationId xmlns:a16="http://schemas.microsoft.com/office/drawing/2014/main" id="{00000000-0008-0000-0E00-00004C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33" name="Text Box 2">
          <a:extLst>
            <a:ext uri="{FF2B5EF4-FFF2-40B4-BE49-F238E27FC236}">
              <a16:creationId xmlns:a16="http://schemas.microsoft.com/office/drawing/2014/main" id="{00000000-0008-0000-0E00-00004D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34" name="Text Box 1">
          <a:extLst>
            <a:ext uri="{FF2B5EF4-FFF2-40B4-BE49-F238E27FC236}">
              <a16:creationId xmlns:a16="http://schemas.microsoft.com/office/drawing/2014/main" id="{00000000-0008-0000-0E00-00004E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35" name="Text Box 2">
          <a:extLst>
            <a:ext uri="{FF2B5EF4-FFF2-40B4-BE49-F238E27FC236}">
              <a16:creationId xmlns:a16="http://schemas.microsoft.com/office/drawing/2014/main" id="{00000000-0008-0000-0E00-00004F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36" name="Text Box 2">
          <a:extLst>
            <a:ext uri="{FF2B5EF4-FFF2-40B4-BE49-F238E27FC236}">
              <a16:creationId xmlns:a16="http://schemas.microsoft.com/office/drawing/2014/main" id="{00000000-0008-0000-0E00-000050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37" name="Text Box 1">
          <a:extLst>
            <a:ext uri="{FF2B5EF4-FFF2-40B4-BE49-F238E27FC236}">
              <a16:creationId xmlns:a16="http://schemas.microsoft.com/office/drawing/2014/main" id="{00000000-0008-0000-0E00-000051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38" name="Text Box 2">
          <a:extLst>
            <a:ext uri="{FF2B5EF4-FFF2-40B4-BE49-F238E27FC236}">
              <a16:creationId xmlns:a16="http://schemas.microsoft.com/office/drawing/2014/main" id="{00000000-0008-0000-0E00-000052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39" name="Text Box 2">
          <a:extLst>
            <a:ext uri="{FF2B5EF4-FFF2-40B4-BE49-F238E27FC236}">
              <a16:creationId xmlns:a16="http://schemas.microsoft.com/office/drawing/2014/main" id="{00000000-0008-0000-0E00-000053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40" name="Text Box 1">
          <a:extLst>
            <a:ext uri="{FF2B5EF4-FFF2-40B4-BE49-F238E27FC236}">
              <a16:creationId xmlns:a16="http://schemas.microsoft.com/office/drawing/2014/main" id="{00000000-0008-0000-0E00-000054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41" name="Text Box 2">
          <a:extLst>
            <a:ext uri="{FF2B5EF4-FFF2-40B4-BE49-F238E27FC236}">
              <a16:creationId xmlns:a16="http://schemas.microsoft.com/office/drawing/2014/main" id="{00000000-0008-0000-0E00-000055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42" name="Text Box 2">
          <a:extLst>
            <a:ext uri="{FF2B5EF4-FFF2-40B4-BE49-F238E27FC236}">
              <a16:creationId xmlns:a16="http://schemas.microsoft.com/office/drawing/2014/main" id="{00000000-0008-0000-0E00-000056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43" name="Text Box 1">
          <a:extLst>
            <a:ext uri="{FF2B5EF4-FFF2-40B4-BE49-F238E27FC236}">
              <a16:creationId xmlns:a16="http://schemas.microsoft.com/office/drawing/2014/main" id="{00000000-0008-0000-0E00-000057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44" name="Text Box 2">
          <a:extLst>
            <a:ext uri="{FF2B5EF4-FFF2-40B4-BE49-F238E27FC236}">
              <a16:creationId xmlns:a16="http://schemas.microsoft.com/office/drawing/2014/main" id="{00000000-0008-0000-0E00-000058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45" name="Text Box 2">
          <a:extLst>
            <a:ext uri="{FF2B5EF4-FFF2-40B4-BE49-F238E27FC236}">
              <a16:creationId xmlns:a16="http://schemas.microsoft.com/office/drawing/2014/main" id="{00000000-0008-0000-0E00-000059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46" name="Text Box 1">
          <a:extLst>
            <a:ext uri="{FF2B5EF4-FFF2-40B4-BE49-F238E27FC236}">
              <a16:creationId xmlns:a16="http://schemas.microsoft.com/office/drawing/2014/main" id="{00000000-0008-0000-0E00-00005A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47" name="Text Box 2">
          <a:extLst>
            <a:ext uri="{FF2B5EF4-FFF2-40B4-BE49-F238E27FC236}">
              <a16:creationId xmlns:a16="http://schemas.microsoft.com/office/drawing/2014/main" id="{00000000-0008-0000-0E00-00005B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48" name="Text Box 2">
          <a:extLst>
            <a:ext uri="{FF2B5EF4-FFF2-40B4-BE49-F238E27FC236}">
              <a16:creationId xmlns:a16="http://schemas.microsoft.com/office/drawing/2014/main" id="{00000000-0008-0000-0E00-00005C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49" name="Text Box 1">
          <a:extLst>
            <a:ext uri="{FF2B5EF4-FFF2-40B4-BE49-F238E27FC236}">
              <a16:creationId xmlns:a16="http://schemas.microsoft.com/office/drawing/2014/main" id="{00000000-0008-0000-0E00-00005D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50" name="Text Box 2">
          <a:extLst>
            <a:ext uri="{FF2B5EF4-FFF2-40B4-BE49-F238E27FC236}">
              <a16:creationId xmlns:a16="http://schemas.microsoft.com/office/drawing/2014/main" id="{00000000-0008-0000-0E00-00005E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51" name="Text Box 2">
          <a:extLst>
            <a:ext uri="{FF2B5EF4-FFF2-40B4-BE49-F238E27FC236}">
              <a16:creationId xmlns:a16="http://schemas.microsoft.com/office/drawing/2014/main" id="{00000000-0008-0000-0E00-00005F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52" name="Text Box 1">
          <a:extLst>
            <a:ext uri="{FF2B5EF4-FFF2-40B4-BE49-F238E27FC236}">
              <a16:creationId xmlns:a16="http://schemas.microsoft.com/office/drawing/2014/main" id="{00000000-0008-0000-0E00-000060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53" name="Text Box 2">
          <a:extLst>
            <a:ext uri="{FF2B5EF4-FFF2-40B4-BE49-F238E27FC236}">
              <a16:creationId xmlns:a16="http://schemas.microsoft.com/office/drawing/2014/main" id="{00000000-0008-0000-0E00-000061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54" name="Text Box 2">
          <a:extLst>
            <a:ext uri="{FF2B5EF4-FFF2-40B4-BE49-F238E27FC236}">
              <a16:creationId xmlns:a16="http://schemas.microsoft.com/office/drawing/2014/main" id="{00000000-0008-0000-0E00-000062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55" name="Text Box 1">
          <a:extLst>
            <a:ext uri="{FF2B5EF4-FFF2-40B4-BE49-F238E27FC236}">
              <a16:creationId xmlns:a16="http://schemas.microsoft.com/office/drawing/2014/main" id="{00000000-0008-0000-0E00-000063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56" name="Text Box 2">
          <a:extLst>
            <a:ext uri="{FF2B5EF4-FFF2-40B4-BE49-F238E27FC236}">
              <a16:creationId xmlns:a16="http://schemas.microsoft.com/office/drawing/2014/main" id="{00000000-0008-0000-0E00-000064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57" name="Text Box 2">
          <a:extLst>
            <a:ext uri="{FF2B5EF4-FFF2-40B4-BE49-F238E27FC236}">
              <a16:creationId xmlns:a16="http://schemas.microsoft.com/office/drawing/2014/main" id="{00000000-0008-0000-0E00-000065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58" name="Text Box 1">
          <a:extLst>
            <a:ext uri="{FF2B5EF4-FFF2-40B4-BE49-F238E27FC236}">
              <a16:creationId xmlns:a16="http://schemas.microsoft.com/office/drawing/2014/main" id="{00000000-0008-0000-0E00-000066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59" name="Text Box 2">
          <a:extLst>
            <a:ext uri="{FF2B5EF4-FFF2-40B4-BE49-F238E27FC236}">
              <a16:creationId xmlns:a16="http://schemas.microsoft.com/office/drawing/2014/main" id="{00000000-0008-0000-0E00-000067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60" name="Text Box 2">
          <a:extLst>
            <a:ext uri="{FF2B5EF4-FFF2-40B4-BE49-F238E27FC236}">
              <a16:creationId xmlns:a16="http://schemas.microsoft.com/office/drawing/2014/main" id="{00000000-0008-0000-0E00-000068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61" name="Text Box 1">
          <a:extLst>
            <a:ext uri="{FF2B5EF4-FFF2-40B4-BE49-F238E27FC236}">
              <a16:creationId xmlns:a16="http://schemas.microsoft.com/office/drawing/2014/main" id="{00000000-0008-0000-0E00-000069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62" name="Text Box 2">
          <a:extLst>
            <a:ext uri="{FF2B5EF4-FFF2-40B4-BE49-F238E27FC236}">
              <a16:creationId xmlns:a16="http://schemas.microsoft.com/office/drawing/2014/main" id="{00000000-0008-0000-0E00-00006A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63" name="Text Box 2">
          <a:extLst>
            <a:ext uri="{FF2B5EF4-FFF2-40B4-BE49-F238E27FC236}">
              <a16:creationId xmlns:a16="http://schemas.microsoft.com/office/drawing/2014/main" id="{00000000-0008-0000-0E00-00006B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64" name="Text Box 1">
          <a:extLst>
            <a:ext uri="{FF2B5EF4-FFF2-40B4-BE49-F238E27FC236}">
              <a16:creationId xmlns:a16="http://schemas.microsoft.com/office/drawing/2014/main" id="{00000000-0008-0000-0E00-00006C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65" name="Text Box 2">
          <a:extLst>
            <a:ext uri="{FF2B5EF4-FFF2-40B4-BE49-F238E27FC236}">
              <a16:creationId xmlns:a16="http://schemas.microsoft.com/office/drawing/2014/main" id="{00000000-0008-0000-0E00-00006D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66" name="Text Box 2">
          <a:extLst>
            <a:ext uri="{FF2B5EF4-FFF2-40B4-BE49-F238E27FC236}">
              <a16:creationId xmlns:a16="http://schemas.microsoft.com/office/drawing/2014/main" id="{00000000-0008-0000-0E00-00006E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67" name="Text Box 1">
          <a:extLst>
            <a:ext uri="{FF2B5EF4-FFF2-40B4-BE49-F238E27FC236}">
              <a16:creationId xmlns:a16="http://schemas.microsoft.com/office/drawing/2014/main" id="{00000000-0008-0000-0E00-00006F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68" name="Text Box 2">
          <a:extLst>
            <a:ext uri="{FF2B5EF4-FFF2-40B4-BE49-F238E27FC236}">
              <a16:creationId xmlns:a16="http://schemas.microsoft.com/office/drawing/2014/main" id="{00000000-0008-0000-0E00-000070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69" name="Text Box 2">
          <a:extLst>
            <a:ext uri="{FF2B5EF4-FFF2-40B4-BE49-F238E27FC236}">
              <a16:creationId xmlns:a16="http://schemas.microsoft.com/office/drawing/2014/main" id="{00000000-0008-0000-0E00-000071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70" name="Text Box 1">
          <a:extLst>
            <a:ext uri="{FF2B5EF4-FFF2-40B4-BE49-F238E27FC236}">
              <a16:creationId xmlns:a16="http://schemas.microsoft.com/office/drawing/2014/main" id="{00000000-0008-0000-0E00-000072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71" name="Text Box 2">
          <a:extLst>
            <a:ext uri="{FF2B5EF4-FFF2-40B4-BE49-F238E27FC236}">
              <a16:creationId xmlns:a16="http://schemas.microsoft.com/office/drawing/2014/main" id="{00000000-0008-0000-0E00-000073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72" name="Text Box 2">
          <a:extLst>
            <a:ext uri="{FF2B5EF4-FFF2-40B4-BE49-F238E27FC236}">
              <a16:creationId xmlns:a16="http://schemas.microsoft.com/office/drawing/2014/main" id="{00000000-0008-0000-0E00-000074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73" name="Text Box 1">
          <a:extLst>
            <a:ext uri="{FF2B5EF4-FFF2-40B4-BE49-F238E27FC236}">
              <a16:creationId xmlns:a16="http://schemas.microsoft.com/office/drawing/2014/main" id="{00000000-0008-0000-0E00-000075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74" name="Text Box 2">
          <a:extLst>
            <a:ext uri="{FF2B5EF4-FFF2-40B4-BE49-F238E27FC236}">
              <a16:creationId xmlns:a16="http://schemas.microsoft.com/office/drawing/2014/main" id="{00000000-0008-0000-0E00-000076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75" name="Text Box 2">
          <a:extLst>
            <a:ext uri="{FF2B5EF4-FFF2-40B4-BE49-F238E27FC236}">
              <a16:creationId xmlns:a16="http://schemas.microsoft.com/office/drawing/2014/main" id="{00000000-0008-0000-0E00-000077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76" name="Text Box 1">
          <a:extLst>
            <a:ext uri="{FF2B5EF4-FFF2-40B4-BE49-F238E27FC236}">
              <a16:creationId xmlns:a16="http://schemas.microsoft.com/office/drawing/2014/main" id="{00000000-0008-0000-0E00-000078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77" name="Text Box 2">
          <a:extLst>
            <a:ext uri="{FF2B5EF4-FFF2-40B4-BE49-F238E27FC236}">
              <a16:creationId xmlns:a16="http://schemas.microsoft.com/office/drawing/2014/main" id="{00000000-0008-0000-0E00-000079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78" name="Text Box 2">
          <a:extLst>
            <a:ext uri="{FF2B5EF4-FFF2-40B4-BE49-F238E27FC236}">
              <a16:creationId xmlns:a16="http://schemas.microsoft.com/office/drawing/2014/main" id="{00000000-0008-0000-0E00-00007A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79" name="Text Box 1">
          <a:extLst>
            <a:ext uri="{FF2B5EF4-FFF2-40B4-BE49-F238E27FC236}">
              <a16:creationId xmlns:a16="http://schemas.microsoft.com/office/drawing/2014/main" id="{00000000-0008-0000-0E00-00007B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80" name="Text Box 2">
          <a:extLst>
            <a:ext uri="{FF2B5EF4-FFF2-40B4-BE49-F238E27FC236}">
              <a16:creationId xmlns:a16="http://schemas.microsoft.com/office/drawing/2014/main" id="{00000000-0008-0000-0E00-00007C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81" name="Text Box 2">
          <a:extLst>
            <a:ext uri="{FF2B5EF4-FFF2-40B4-BE49-F238E27FC236}">
              <a16:creationId xmlns:a16="http://schemas.microsoft.com/office/drawing/2014/main" id="{00000000-0008-0000-0E00-00007D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82" name="Text Box 1">
          <a:extLst>
            <a:ext uri="{FF2B5EF4-FFF2-40B4-BE49-F238E27FC236}">
              <a16:creationId xmlns:a16="http://schemas.microsoft.com/office/drawing/2014/main" id="{00000000-0008-0000-0E00-00007E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83" name="Text Box 2">
          <a:extLst>
            <a:ext uri="{FF2B5EF4-FFF2-40B4-BE49-F238E27FC236}">
              <a16:creationId xmlns:a16="http://schemas.microsoft.com/office/drawing/2014/main" id="{00000000-0008-0000-0E00-00007F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84" name="Text Box 2">
          <a:extLst>
            <a:ext uri="{FF2B5EF4-FFF2-40B4-BE49-F238E27FC236}">
              <a16:creationId xmlns:a16="http://schemas.microsoft.com/office/drawing/2014/main" id="{00000000-0008-0000-0E00-000080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85" name="Text Box 1">
          <a:extLst>
            <a:ext uri="{FF2B5EF4-FFF2-40B4-BE49-F238E27FC236}">
              <a16:creationId xmlns:a16="http://schemas.microsoft.com/office/drawing/2014/main" id="{00000000-0008-0000-0E00-000081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86" name="Text Box 2">
          <a:extLst>
            <a:ext uri="{FF2B5EF4-FFF2-40B4-BE49-F238E27FC236}">
              <a16:creationId xmlns:a16="http://schemas.microsoft.com/office/drawing/2014/main" id="{00000000-0008-0000-0E00-000082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87" name="Text Box 2">
          <a:extLst>
            <a:ext uri="{FF2B5EF4-FFF2-40B4-BE49-F238E27FC236}">
              <a16:creationId xmlns:a16="http://schemas.microsoft.com/office/drawing/2014/main" id="{00000000-0008-0000-0E00-000083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88" name="Text Box 1">
          <a:extLst>
            <a:ext uri="{FF2B5EF4-FFF2-40B4-BE49-F238E27FC236}">
              <a16:creationId xmlns:a16="http://schemas.microsoft.com/office/drawing/2014/main" id="{00000000-0008-0000-0E00-000084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89" name="Text Box 2">
          <a:extLst>
            <a:ext uri="{FF2B5EF4-FFF2-40B4-BE49-F238E27FC236}">
              <a16:creationId xmlns:a16="http://schemas.microsoft.com/office/drawing/2014/main" id="{00000000-0008-0000-0E00-000085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90" name="Text Box 2">
          <a:extLst>
            <a:ext uri="{FF2B5EF4-FFF2-40B4-BE49-F238E27FC236}">
              <a16:creationId xmlns:a16="http://schemas.microsoft.com/office/drawing/2014/main" id="{00000000-0008-0000-0E00-000086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91" name="Text Box 1">
          <a:extLst>
            <a:ext uri="{FF2B5EF4-FFF2-40B4-BE49-F238E27FC236}">
              <a16:creationId xmlns:a16="http://schemas.microsoft.com/office/drawing/2014/main" id="{00000000-0008-0000-0E00-000087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92" name="Text Box 2">
          <a:extLst>
            <a:ext uri="{FF2B5EF4-FFF2-40B4-BE49-F238E27FC236}">
              <a16:creationId xmlns:a16="http://schemas.microsoft.com/office/drawing/2014/main" id="{00000000-0008-0000-0E00-000088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93" name="Text Box 2">
          <a:extLst>
            <a:ext uri="{FF2B5EF4-FFF2-40B4-BE49-F238E27FC236}">
              <a16:creationId xmlns:a16="http://schemas.microsoft.com/office/drawing/2014/main" id="{00000000-0008-0000-0E00-000089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94" name="Text Box 1">
          <a:extLst>
            <a:ext uri="{FF2B5EF4-FFF2-40B4-BE49-F238E27FC236}">
              <a16:creationId xmlns:a16="http://schemas.microsoft.com/office/drawing/2014/main" id="{00000000-0008-0000-0E00-00008A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95" name="Text Box 2">
          <a:extLst>
            <a:ext uri="{FF2B5EF4-FFF2-40B4-BE49-F238E27FC236}">
              <a16:creationId xmlns:a16="http://schemas.microsoft.com/office/drawing/2014/main" id="{00000000-0008-0000-0E00-00008B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96" name="Text Box 2">
          <a:extLst>
            <a:ext uri="{FF2B5EF4-FFF2-40B4-BE49-F238E27FC236}">
              <a16:creationId xmlns:a16="http://schemas.microsoft.com/office/drawing/2014/main" id="{00000000-0008-0000-0E00-00008C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97" name="Text Box 1">
          <a:extLst>
            <a:ext uri="{FF2B5EF4-FFF2-40B4-BE49-F238E27FC236}">
              <a16:creationId xmlns:a16="http://schemas.microsoft.com/office/drawing/2014/main" id="{00000000-0008-0000-0E00-00008D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602116"/>
    <xdr:sp macro="" textlink="">
      <xdr:nvSpPr>
        <xdr:cNvPr id="398" name="Text Box 2">
          <a:extLst>
            <a:ext uri="{FF2B5EF4-FFF2-40B4-BE49-F238E27FC236}">
              <a16:creationId xmlns:a16="http://schemas.microsoft.com/office/drawing/2014/main" id="{00000000-0008-0000-0E00-00008E010000}"/>
            </a:ext>
          </a:extLst>
        </xdr:cNvPr>
        <xdr:cNvSpPr txBox="1">
          <a:spLocks noChangeArrowheads="1"/>
        </xdr:cNvSpPr>
      </xdr:nvSpPr>
      <xdr:spPr>
        <a:xfrm>
          <a:off x="1562100" y="2660015"/>
          <a:ext cx="0" cy="601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1209675</xdr:colOff>
      <xdr:row>12</xdr:row>
      <xdr:rowOff>0</xdr:rowOff>
    </xdr:from>
    <xdr:ext cx="0" cy="593612"/>
    <xdr:sp macro="" textlink="">
      <xdr:nvSpPr>
        <xdr:cNvPr id="399" name="Text Box 2">
          <a:extLst>
            <a:ext uri="{FF2B5EF4-FFF2-40B4-BE49-F238E27FC236}">
              <a16:creationId xmlns:a16="http://schemas.microsoft.com/office/drawing/2014/main" id="{00000000-0008-0000-0E00-00008F010000}"/>
            </a:ext>
          </a:extLst>
        </xdr:cNvPr>
        <xdr:cNvSpPr txBox="1">
          <a:spLocks noChangeArrowheads="1"/>
        </xdr:cNvSpPr>
      </xdr:nvSpPr>
      <xdr:spPr>
        <a:xfrm>
          <a:off x="1562100" y="2660015"/>
          <a:ext cx="0" cy="593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1452563</xdr:colOff>
      <xdr:row>1</xdr:row>
      <xdr:rowOff>35718</xdr:rowOff>
    </xdr:from>
    <xdr:to>
      <xdr:col>2</xdr:col>
      <xdr:colOff>113109</xdr:colOff>
      <xdr:row>1</xdr:row>
      <xdr:rowOff>35718</xdr:rowOff>
    </xdr:to>
    <xdr:cxnSp macro="">
      <xdr:nvCxnSpPr>
        <xdr:cNvPr id="2" name="Straight Connector 1">
          <a:extLst>
            <a:ext uri="{FF2B5EF4-FFF2-40B4-BE49-F238E27FC236}">
              <a16:creationId xmlns:a16="http://schemas.microsoft.com/office/drawing/2014/main" id="{00000000-0008-0000-1000-000002000000}"/>
            </a:ext>
          </a:extLst>
        </xdr:cNvPr>
        <xdr:cNvCxnSpPr/>
      </xdr:nvCxnSpPr>
      <xdr:spPr>
        <a:xfrm>
          <a:off x="1784985" y="218440"/>
          <a:ext cx="72771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1104900</xdr:colOff>
      <xdr:row>0</xdr:row>
      <xdr:rowOff>323850</xdr:rowOff>
    </xdr:from>
    <xdr:to>
      <xdr:col>1</xdr:col>
      <xdr:colOff>1938337</xdr:colOff>
      <xdr:row>0</xdr:row>
      <xdr:rowOff>323850</xdr:rowOff>
    </xdr:to>
    <xdr:cxnSp macro="">
      <xdr:nvCxnSpPr>
        <xdr:cNvPr id="4" name="Straight Connector 3">
          <a:extLst>
            <a:ext uri="{FF2B5EF4-FFF2-40B4-BE49-F238E27FC236}">
              <a16:creationId xmlns:a16="http://schemas.microsoft.com/office/drawing/2014/main" id="{00000000-0008-0000-1100-000004000000}"/>
            </a:ext>
          </a:extLst>
        </xdr:cNvPr>
        <xdr:cNvCxnSpPr/>
      </xdr:nvCxnSpPr>
      <xdr:spPr>
        <a:xfrm>
          <a:off x="1643380" y="323850"/>
          <a:ext cx="8331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C%20M&#7886;%20C&#192;Y/N&#258;M%202025/7.%20TH&#7848;M%20&#272;&#7882;NH-%20QUY&#7870;T%20TO&#193;N%20N&#258;M/CHUYEN%20NGUON%202024%20SANG%202025/Q&#272;%20chuy&#7875;n%20ngu&#7891;n%202025%20sang%202026/1.%20KT%20TRINH_%20PL%20CHUY&#7874;N%20NGU&#7890;N%20T&#258;NG%20THU,%20D&#7920;%20TO&#193;N%20CHI%20C&#210;N%20L&#7840;I%20N&#258;M%20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0TUONG%20VI/2025/QUY&#7870;T%20TO&#193;N%202025/1.%20B&#225;o%20c&#225;o%20QTNS%202025%20-%20X&#227;%20M&#7887;%20C&#224;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C%20M&#7886;%20C&#192;Y/N&#258;M%202025/7.%20TH&#7848;M%20&#272;&#7882;NH-%20QUY&#7870;T%20TO&#193;N%20N&#258;M/QUY&#7870;T%20TO&#193;N%202025/B&#193;O%20C&#193;O%20QUY&#7870;T%20TO&#193;N/1.%20B&#225;o%20c&#225;o%20QTNS%202025%20-%20X&#227;%20M&#7887;%20C&#224;y.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C%20M&#7886;%20C&#192;Y/N&#258;M%202025/5.%20PH&#194;N%20B&#7892;%20D&#7920;%20TO&#193;N%20THU-%20CHI%202025/TR&#204;NH%20H&#272;ND%20X&#195;/01%20PL%20%20CHI%20NG&#194;N%20S&#193;CH%20X&#195;%202025-%20M&#7886;%20C&#192;Y%20cu&#7889;i%20c&#249;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20X&#195;%20S&#416;N%20H&#192;/QUYET%20TOAN%202025/HO%20SO%20QT%20NAM%202025/1.%20CHINH%20THUC%20TRINH%20HDND%20X&#195;/THUY%20HUONG%20.%20BI&#7874;U%20M&#7850;U%20S&#416;N%20H&#192;%20TRINH%20QT%20DUNG/HIEN%20DAU%20TU/10%20QT%20V&#272;T%202025%20TR&#204;NH%20&#272;&#7843;ng%20&#7911;y%20X&#195;%20S&#416;N%20H&#192;%20bao%20g&#7891;m%20T&#431;%20TINH%20XA%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TH"/>
      <sheetName val="01. CN TANG THU"/>
      <sheetName val="02. CN TX"/>
      <sheetName val="03. CN ĐT MTQG"/>
      <sheetName val="04. CN SN MTQG"/>
    </sheetNames>
    <sheetDataSet>
      <sheetData sheetId="0">
        <row r="3">
          <cell r="A3" t="str">
            <v>(Kèm theo Tờ trình số              /TTr-KT, ngày            /         /2026 của phòng Kinh tế xã Mỏ Cày)</v>
          </cell>
        </row>
        <row r="10">
          <cell r="C10">
            <v>19266986155.938454</v>
          </cell>
        </row>
        <row r="13">
          <cell r="C13">
            <v>1184000000</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
      <sheetName val="60"/>
      <sheetName val="61"/>
      <sheetName val="62"/>
      <sheetName val="63-nộp trả- chuyển nguồn"/>
      <sheetName val="64"/>
      <sheetName val="65"/>
      <sheetName val="66"/>
      <sheetName val="67"/>
      <sheetName val="68"/>
      <sheetName val="69"/>
      <sheetName val="71"/>
      <sheetName val="00000000"/>
      <sheetName val="72 quỹ"/>
      <sheetName val="KB CHI"/>
      <sheetName val="CHI ĐẦU TƯ"/>
      <sheetName val="KB THU"/>
      <sheetName val="CHI ML"/>
      <sheetName val="B202"/>
    </sheetNames>
    <sheetDataSet>
      <sheetData sheetId="0"/>
      <sheetData sheetId="1">
        <row r="12">
          <cell r="E12">
            <v>33462019734</v>
          </cell>
        </row>
      </sheetData>
      <sheetData sheetId="2">
        <row r="10">
          <cell r="D10">
            <v>1822900000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2">
          <cell r="AB92">
            <v>852498676</v>
          </cell>
        </row>
      </sheetData>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
      <sheetName val="60"/>
      <sheetName val="61"/>
      <sheetName val="62"/>
      <sheetName val="63-nộp trả- chuyển nguồn"/>
      <sheetName val="64"/>
      <sheetName val="65"/>
      <sheetName val="66"/>
      <sheetName val="67"/>
      <sheetName val="68"/>
      <sheetName val="69"/>
      <sheetName val="71"/>
      <sheetName val="00000000"/>
      <sheetName val="72 quỹ"/>
      <sheetName val="KB CHI"/>
      <sheetName val="CHI ĐẦU TƯ"/>
      <sheetName val="KB THU"/>
      <sheetName val="CHI ML"/>
      <sheetName val="B202"/>
    </sheetNames>
    <sheetDataSet>
      <sheetData sheetId="0"/>
      <sheetData sheetId="1"/>
      <sheetData sheetId="2">
        <row r="38">
          <cell r="E38">
            <v>6249414143</v>
          </cell>
        </row>
        <row r="39">
          <cell r="E39">
            <v>46210645214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Đức Thạnh"/>
      <sheetName val="Đức Chánh"/>
      <sheetName val="ĐỨC MINH"/>
      <sheetName val="MỎ CÀY (2)"/>
      <sheetName val="DỊCH VỤ BIỂN"/>
      <sheetName val="CHỢ"/>
    </sheetNames>
    <sheetDataSet>
      <sheetData sheetId="0"/>
      <sheetData sheetId="1"/>
      <sheetData sheetId="2"/>
      <sheetData sheetId="3">
        <row r="100">
          <cell r="E100">
            <v>114.68600000000001</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ểu 54 "/>
      <sheetName val="BIEU 58"/>
      <sheetName val="Biểu số 61- NĐ31. XONG"/>
      <sheetName val="Bieu 53"/>
    </sheetNames>
    <sheetDataSet>
      <sheetData sheetId="0">
        <row r="5">
          <cell r="A5" t="str">
            <v>(Tờ trình số 11/ TTr-UBND ngày  14  tháng 03 năm 2026 của Ủy ban nhân dân xã Sơn Hà)</v>
          </cell>
        </row>
      </sheetData>
      <sheetData sheetId="1">
        <row r="7">
          <cell r="A7" t="str">
            <v>(Tờ trình số 11/ TTr-UBND ngày  14  tháng 03 năm 2026 của Ủy ban nhân dân xã Sơn Hà)</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opLeftCell="A4" zoomScaleNormal="100" workbookViewId="0">
      <selection activeCell="C14" sqref="C14"/>
    </sheetView>
  </sheetViews>
  <sheetFormatPr defaultColWidth="10" defaultRowHeight="15.6"/>
  <cols>
    <col min="1" max="1" width="6.6640625" style="296" customWidth="1"/>
    <col min="2" max="3" width="45.88671875" style="296" customWidth="1"/>
    <col min="4" max="256" width="10" style="296"/>
    <col min="257" max="257" width="6.6640625" style="296" customWidth="1"/>
    <col min="258" max="258" width="49.88671875" style="296" customWidth="1"/>
    <col min="259" max="259" width="45.88671875" style="296" customWidth="1"/>
    <col min="260" max="512" width="10" style="296"/>
    <col min="513" max="513" width="6.6640625" style="296" customWidth="1"/>
    <col min="514" max="514" width="49.88671875" style="296" customWidth="1"/>
    <col min="515" max="515" width="45.88671875" style="296" customWidth="1"/>
    <col min="516" max="768" width="10" style="296"/>
    <col min="769" max="769" width="6.6640625" style="296" customWidth="1"/>
    <col min="770" max="770" width="49.88671875" style="296" customWidth="1"/>
    <col min="771" max="771" width="45.88671875" style="296" customWidth="1"/>
    <col min="772" max="1024" width="10" style="296"/>
    <col min="1025" max="1025" width="6.6640625" style="296" customWidth="1"/>
    <col min="1026" max="1026" width="49.88671875" style="296" customWidth="1"/>
    <col min="1027" max="1027" width="45.88671875" style="296" customWidth="1"/>
    <col min="1028" max="1280" width="10" style="296"/>
    <col min="1281" max="1281" width="6.6640625" style="296" customWidth="1"/>
    <col min="1282" max="1282" width="49.88671875" style="296" customWidth="1"/>
    <col min="1283" max="1283" width="45.88671875" style="296" customWidth="1"/>
    <col min="1284" max="1536" width="10" style="296"/>
    <col min="1537" max="1537" width="6.6640625" style="296" customWidth="1"/>
    <col min="1538" max="1538" width="49.88671875" style="296" customWidth="1"/>
    <col min="1539" max="1539" width="45.88671875" style="296" customWidth="1"/>
    <col min="1540" max="1792" width="10" style="296"/>
    <col min="1793" max="1793" width="6.6640625" style="296" customWidth="1"/>
    <col min="1794" max="1794" width="49.88671875" style="296" customWidth="1"/>
    <col min="1795" max="1795" width="45.88671875" style="296" customWidth="1"/>
    <col min="1796" max="2048" width="10" style="296"/>
    <col min="2049" max="2049" width="6.6640625" style="296" customWidth="1"/>
    <col min="2050" max="2050" width="49.88671875" style="296" customWidth="1"/>
    <col min="2051" max="2051" width="45.88671875" style="296" customWidth="1"/>
    <col min="2052" max="2304" width="10" style="296"/>
    <col min="2305" max="2305" width="6.6640625" style="296" customWidth="1"/>
    <col min="2306" max="2306" width="49.88671875" style="296" customWidth="1"/>
    <col min="2307" max="2307" width="45.88671875" style="296" customWidth="1"/>
    <col min="2308" max="2560" width="10" style="296"/>
    <col min="2561" max="2561" width="6.6640625" style="296" customWidth="1"/>
    <col min="2562" max="2562" width="49.88671875" style="296" customWidth="1"/>
    <col min="2563" max="2563" width="45.88671875" style="296" customWidth="1"/>
    <col min="2564" max="2816" width="10" style="296"/>
    <col min="2817" max="2817" width="6.6640625" style="296" customWidth="1"/>
    <col min="2818" max="2818" width="49.88671875" style="296" customWidth="1"/>
    <col min="2819" max="2819" width="45.88671875" style="296" customWidth="1"/>
    <col min="2820" max="3072" width="10" style="296"/>
    <col min="3073" max="3073" width="6.6640625" style="296" customWidth="1"/>
    <col min="3074" max="3074" width="49.88671875" style="296" customWidth="1"/>
    <col min="3075" max="3075" width="45.88671875" style="296" customWidth="1"/>
    <col min="3076" max="3328" width="10" style="296"/>
    <col min="3329" max="3329" width="6.6640625" style="296" customWidth="1"/>
    <col min="3330" max="3330" width="49.88671875" style="296" customWidth="1"/>
    <col min="3331" max="3331" width="45.88671875" style="296" customWidth="1"/>
    <col min="3332" max="3584" width="10" style="296"/>
    <col min="3585" max="3585" width="6.6640625" style="296" customWidth="1"/>
    <col min="3586" max="3586" width="49.88671875" style="296" customWidth="1"/>
    <col min="3587" max="3587" width="45.88671875" style="296" customWidth="1"/>
    <col min="3588" max="3840" width="10" style="296"/>
    <col min="3841" max="3841" width="6.6640625" style="296" customWidth="1"/>
    <col min="3842" max="3842" width="49.88671875" style="296" customWidth="1"/>
    <col min="3843" max="3843" width="45.88671875" style="296" customWidth="1"/>
    <col min="3844" max="4096" width="10" style="296"/>
    <col min="4097" max="4097" width="6.6640625" style="296" customWidth="1"/>
    <col min="4098" max="4098" width="49.88671875" style="296" customWidth="1"/>
    <col min="4099" max="4099" width="45.88671875" style="296" customWidth="1"/>
    <col min="4100" max="4352" width="10" style="296"/>
    <col min="4353" max="4353" width="6.6640625" style="296" customWidth="1"/>
    <col min="4354" max="4354" width="49.88671875" style="296" customWidth="1"/>
    <col min="4355" max="4355" width="45.88671875" style="296" customWidth="1"/>
    <col min="4356" max="4608" width="10" style="296"/>
    <col min="4609" max="4609" width="6.6640625" style="296" customWidth="1"/>
    <col min="4610" max="4610" width="49.88671875" style="296" customWidth="1"/>
    <col min="4611" max="4611" width="45.88671875" style="296" customWidth="1"/>
    <col min="4612" max="4864" width="10" style="296"/>
    <col min="4865" max="4865" width="6.6640625" style="296" customWidth="1"/>
    <col min="4866" max="4866" width="49.88671875" style="296" customWidth="1"/>
    <col min="4867" max="4867" width="45.88671875" style="296" customWidth="1"/>
    <col min="4868" max="5120" width="10" style="296"/>
    <col min="5121" max="5121" width="6.6640625" style="296" customWidth="1"/>
    <col min="5122" max="5122" width="49.88671875" style="296" customWidth="1"/>
    <col min="5123" max="5123" width="45.88671875" style="296" customWidth="1"/>
    <col min="5124" max="5376" width="10" style="296"/>
    <col min="5377" max="5377" width="6.6640625" style="296" customWidth="1"/>
    <col min="5378" max="5378" width="49.88671875" style="296" customWidth="1"/>
    <col min="5379" max="5379" width="45.88671875" style="296" customWidth="1"/>
    <col min="5380" max="5632" width="10" style="296"/>
    <col min="5633" max="5633" width="6.6640625" style="296" customWidth="1"/>
    <col min="5634" max="5634" width="49.88671875" style="296" customWidth="1"/>
    <col min="5635" max="5635" width="45.88671875" style="296" customWidth="1"/>
    <col min="5636" max="5888" width="10" style="296"/>
    <col min="5889" max="5889" width="6.6640625" style="296" customWidth="1"/>
    <col min="5890" max="5890" width="49.88671875" style="296" customWidth="1"/>
    <col min="5891" max="5891" width="45.88671875" style="296" customWidth="1"/>
    <col min="5892" max="6144" width="10" style="296"/>
    <col min="6145" max="6145" width="6.6640625" style="296" customWidth="1"/>
    <col min="6146" max="6146" width="49.88671875" style="296" customWidth="1"/>
    <col min="6147" max="6147" width="45.88671875" style="296" customWidth="1"/>
    <col min="6148" max="6400" width="10" style="296"/>
    <col min="6401" max="6401" width="6.6640625" style="296" customWidth="1"/>
    <col min="6402" max="6402" width="49.88671875" style="296" customWidth="1"/>
    <col min="6403" max="6403" width="45.88671875" style="296" customWidth="1"/>
    <col min="6404" max="6656" width="10" style="296"/>
    <col min="6657" max="6657" width="6.6640625" style="296" customWidth="1"/>
    <col min="6658" max="6658" width="49.88671875" style="296" customWidth="1"/>
    <col min="6659" max="6659" width="45.88671875" style="296" customWidth="1"/>
    <col min="6660" max="6912" width="10" style="296"/>
    <col min="6913" max="6913" width="6.6640625" style="296" customWidth="1"/>
    <col min="6914" max="6914" width="49.88671875" style="296" customWidth="1"/>
    <col min="6915" max="6915" width="45.88671875" style="296" customWidth="1"/>
    <col min="6916" max="7168" width="10" style="296"/>
    <col min="7169" max="7169" width="6.6640625" style="296" customWidth="1"/>
    <col min="7170" max="7170" width="49.88671875" style="296" customWidth="1"/>
    <col min="7171" max="7171" width="45.88671875" style="296" customWidth="1"/>
    <col min="7172" max="7424" width="10" style="296"/>
    <col min="7425" max="7425" width="6.6640625" style="296" customWidth="1"/>
    <col min="7426" max="7426" width="49.88671875" style="296" customWidth="1"/>
    <col min="7427" max="7427" width="45.88671875" style="296" customWidth="1"/>
    <col min="7428" max="7680" width="10" style="296"/>
    <col min="7681" max="7681" width="6.6640625" style="296" customWidth="1"/>
    <col min="7682" max="7682" width="49.88671875" style="296" customWidth="1"/>
    <col min="7683" max="7683" width="45.88671875" style="296" customWidth="1"/>
    <col min="7684" max="7936" width="10" style="296"/>
    <col min="7937" max="7937" width="6.6640625" style="296" customWidth="1"/>
    <col min="7938" max="7938" width="49.88671875" style="296" customWidth="1"/>
    <col min="7939" max="7939" width="45.88671875" style="296" customWidth="1"/>
    <col min="7940" max="8192" width="10" style="296"/>
    <col min="8193" max="8193" width="6.6640625" style="296" customWidth="1"/>
    <col min="8194" max="8194" width="49.88671875" style="296" customWidth="1"/>
    <col min="8195" max="8195" width="45.88671875" style="296" customWidth="1"/>
    <col min="8196" max="8448" width="10" style="296"/>
    <col min="8449" max="8449" width="6.6640625" style="296" customWidth="1"/>
    <col min="8450" max="8450" width="49.88671875" style="296" customWidth="1"/>
    <col min="8451" max="8451" width="45.88671875" style="296" customWidth="1"/>
    <col min="8452" max="8704" width="10" style="296"/>
    <col min="8705" max="8705" width="6.6640625" style="296" customWidth="1"/>
    <col min="8706" max="8706" width="49.88671875" style="296" customWidth="1"/>
    <col min="8707" max="8707" width="45.88671875" style="296" customWidth="1"/>
    <col min="8708" max="8960" width="10" style="296"/>
    <col min="8961" max="8961" width="6.6640625" style="296" customWidth="1"/>
    <col min="8962" max="8962" width="49.88671875" style="296" customWidth="1"/>
    <col min="8963" max="8963" width="45.88671875" style="296" customWidth="1"/>
    <col min="8964" max="9216" width="10" style="296"/>
    <col min="9217" max="9217" width="6.6640625" style="296" customWidth="1"/>
    <col min="9218" max="9218" width="49.88671875" style="296" customWidth="1"/>
    <col min="9219" max="9219" width="45.88671875" style="296" customWidth="1"/>
    <col min="9220" max="9472" width="10" style="296"/>
    <col min="9473" max="9473" width="6.6640625" style="296" customWidth="1"/>
    <col min="9474" max="9474" width="49.88671875" style="296" customWidth="1"/>
    <col min="9475" max="9475" width="45.88671875" style="296" customWidth="1"/>
    <col min="9476" max="9728" width="10" style="296"/>
    <col min="9729" max="9729" width="6.6640625" style="296" customWidth="1"/>
    <col min="9730" max="9730" width="49.88671875" style="296" customWidth="1"/>
    <col min="9731" max="9731" width="45.88671875" style="296" customWidth="1"/>
    <col min="9732" max="9984" width="10" style="296"/>
    <col min="9985" max="9985" width="6.6640625" style="296" customWidth="1"/>
    <col min="9986" max="9986" width="49.88671875" style="296" customWidth="1"/>
    <col min="9987" max="9987" width="45.88671875" style="296" customWidth="1"/>
    <col min="9988" max="10240" width="10" style="296"/>
    <col min="10241" max="10241" width="6.6640625" style="296" customWidth="1"/>
    <col min="10242" max="10242" width="49.88671875" style="296" customWidth="1"/>
    <col min="10243" max="10243" width="45.88671875" style="296" customWidth="1"/>
    <col min="10244" max="10496" width="10" style="296"/>
    <col min="10497" max="10497" width="6.6640625" style="296" customWidth="1"/>
    <col min="10498" max="10498" width="49.88671875" style="296" customWidth="1"/>
    <col min="10499" max="10499" width="45.88671875" style="296" customWidth="1"/>
    <col min="10500" max="10752" width="10" style="296"/>
    <col min="10753" max="10753" width="6.6640625" style="296" customWidth="1"/>
    <col min="10754" max="10754" width="49.88671875" style="296" customWidth="1"/>
    <col min="10755" max="10755" width="45.88671875" style="296" customWidth="1"/>
    <col min="10756" max="11008" width="10" style="296"/>
    <col min="11009" max="11009" width="6.6640625" style="296" customWidth="1"/>
    <col min="11010" max="11010" width="49.88671875" style="296" customWidth="1"/>
    <col min="11011" max="11011" width="45.88671875" style="296" customWidth="1"/>
    <col min="11012" max="11264" width="10" style="296"/>
    <col min="11265" max="11265" width="6.6640625" style="296" customWidth="1"/>
    <col min="11266" max="11266" width="49.88671875" style="296" customWidth="1"/>
    <col min="11267" max="11267" width="45.88671875" style="296" customWidth="1"/>
    <col min="11268" max="11520" width="10" style="296"/>
    <col min="11521" max="11521" width="6.6640625" style="296" customWidth="1"/>
    <col min="11522" max="11522" width="49.88671875" style="296" customWidth="1"/>
    <col min="11523" max="11523" width="45.88671875" style="296" customWidth="1"/>
    <col min="11524" max="11776" width="10" style="296"/>
    <col min="11777" max="11777" width="6.6640625" style="296" customWidth="1"/>
    <col min="11778" max="11778" width="49.88671875" style="296" customWidth="1"/>
    <col min="11779" max="11779" width="45.88671875" style="296" customWidth="1"/>
    <col min="11780" max="12032" width="10" style="296"/>
    <col min="12033" max="12033" width="6.6640625" style="296" customWidth="1"/>
    <col min="12034" max="12034" width="49.88671875" style="296" customWidth="1"/>
    <col min="12035" max="12035" width="45.88671875" style="296" customWidth="1"/>
    <col min="12036" max="12288" width="10" style="296"/>
    <col min="12289" max="12289" width="6.6640625" style="296" customWidth="1"/>
    <col min="12290" max="12290" width="49.88671875" style="296" customWidth="1"/>
    <col min="12291" max="12291" width="45.88671875" style="296" customWidth="1"/>
    <col min="12292" max="12544" width="10" style="296"/>
    <col min="12545" max="12545" width="6.6640625" style="296" customWidth="1"/>
    <col min="12546" max="12546" width="49.88671875" style="296" customWidth="1"/>
    <col min="12547" max="12547" width="45.88671875" style="296" customWidth="1"/>
    <col min="12548" max="12800" width="10" style="296"/>
    <col min="12801" max="12801" width="6.6640625" style="296" customWidth="1"/>
    <col min="12802" max="12802" width="49.88671875" style="296" customWidth="1"/>
    <col min="12803" max="12803" width="45.88671875" style="296" customWidth="1"/>
    <col min="12804" max="13056" width="10" style="296"/>
    <col min="13057" max="13057" width="6.6640625" style="296" customWidth="1"/>
    <col min="13058" max="13058" width="49.88671875" style="296" customWidth="1"/>
    <col min="13059" max="13059" width="45.88671875" style="296" customWidth="1"/>
    <col min="13060" max="13312" width="10" style="296"/>
    <col min="13313" max="13313" width="6.6640625" style="296" customWidth="1"/>
    <col min="13314" max="13314" width="49.88671875" style="296" customWidth="1"/>
    <col min="13315" max="13315" width="45.88671875" style="296" customWidth="1"/>
    <col min="13316" max="13568" width="10" style="296"/>
    <col min="13569" max="13569" width="6.6640625" style="296" customWidth="1"/>
    <col min="13570" max="13570" width="49.88671875" style="296" customWidth="1"/>
    <col min="13571" max="13571" width="45.88671875" style="296" customWidth="1"/>
    <col min="13572" max="13824" width="10" style="296"/>
    <col min="13825" max="13825" width="6.6640625" style="296" customWidth="1"/>
    <col min="13826" max="13826" width="49.88671875" style="296" customWidth="1"/>
    <col min="13827" max="13827" width="45.88671875" style="296" customWidth="1"/>
    <col min="13828" max="14080" width="10" style="296"/>
    <col min="14081" max="14081" width="6.6640625" style="296" customWidth="1"/>
    <col min="14082" max="14082" width="49.88671875" style="296" customWidth="1"/>
    <col min="14083" max="14083" width="45.88671875" style="296" customWidth="1"/>
    <col min="14084" max="14336" width="10" style="296"/>
    <col min="14337" max="14337" width="6.6640625" style="296" customWidth="1"/>
    <col min="14338" max="14338" width="49.88671875" style="296" customWidth="1"/>
    <col min="14339" max="14339" width="45.88671875" style="296" customWidth="1"/>
    <col min="14340" max="14592" width="10" style="296"/>
    <col min="14593" max="14593" width="6.6640625" style="296" customWidth="1"/>
    <col min="14594" max="14594" width="49.88671875" style="296" customWidth="1"/>
    <col min="14595" max="14595" width="45.88671875" style="296" customWidth="1"/>
    <col min="14596" max="14848" width="10" style="296"/>
    <col min="14849" max="14849" width="6.6640625" style="296" customWidth="1"/>
    <col min="14850" max="14850" width="49.88671875" style="296" customWidth="1"/>
    <col min="14851" max="14851" width="45.88671875" style="296" customWidth="1"/>
    <col min="14852" max="15104" width="10" style="296"/>
    <col min="15105" max="15105" width="6.6640625" style="296" customWidth="1"/>
    <col min="15106" max="15106" width="49.88671875" style="296" customWidth="1"/>
    <col min="15107" max="15107" width="45.88671875" style="296" customWidth="1"/>
    <col min="15108" max="15360" width="10" style="296"/>
    <col min="15361" max="15361" width="6.6640625" style="296" customWidth="1"/>
    <col min="15362" max="15362" width="49.88671875" style="296" customWidth="1"/>
    <col min="15363" max="15363" width="45.88671875" style="296" customWidth="1"/>
    <col min="15364" max="15616" width="10" style="296"/>
    <col min="15617" max="15617" width="6.6640625" style="296" customWidth="1"/>
    <col min="15618" max="15618" width="49.88671875" style="296" customWidth="1"/>
    <col min="15619" max="15619" width="45.88671875" style="296" customWidth="1"/>
    <col min="15620" max="15872" width="10" style="296"/>
    <col min="15873" max="15873" width="6.6640625" style="296" customWidth="1"/>
    <col min="15874" max="15874" width="49.88671875" style="296" customWidth="1"/>
    <col min="15875" max="15875" width="45.88671875" style="296" customWidth="1"/>
    <col min="15876" max="16128" width="10" style="296"/>
    <col min="16129" max="16129" width="6.6640625" style="296" customWidth="1"/>
    <col min="16130" max="16130" width="49.88671875" style="296" customWidth="1"/>
    <col min="16131" max="16131" width="45.88671875" style="296" customWidth="1"/>
    <col min="16132" max="16384" width="10" style="296"/>
  </cols>
  <sheetData>
    <row r="1" spans="1:4">
      <c r="A1" s="761" t="s">
        <v>432</v>
      </c>
      <c r="B1" s="761"/>
    </row>
    <row r="2" spans="1:4">
      <c r="A2" s="294"/>
    </row>
    <row r="3" spans="1:4">
      <c r="A3" s="762" t="s">
        <v>1</v>
      </c>
      <c r="B3" s="762"/>
      <c r="C3" s="762"/>
    </row>
    <row r="4" spans="1:4">
      <c r="A4" s="763" t="s">
        <v>844</v>
      </c>
      <c r="B4" s="763"/>
      <c r="C4" s="763"/>
    </row>
    <row r="5" spans="1:4" hidden="1">
      <c r="A5" s="763" t="s">
        <v>2</v>
      </c>
      <c r="B5" s="763"/>
      <c r="C5" s="763"/>
    </row>
    <row r="7" spans="1:4" s="294" customFormat="1">
      <c r="A7" s="297" t="s">
        <v>3</v>
      </c>
      <c r="B7" s="297" t="s">
        <v>4</v>
      </c>
      <c r="C7" s="297" t="s">
        <v>5</v>
      </c>
    </row>
    <row r="8" spans="1:4" ht="31.2">
      <c r="A8" s="298" t="s">
        <v>6</v>
      </c>
      <c r="B8" s="299" t="s">
        <v>7</v>
      </c>
      <c r="C8" s="300"/>
    </row>
    <row r="9" spans="1:4" ht="31.2">
      <c r="A9" s="301">
        <v>1</v>
      </c>
      <c r="B9" s="302" t="s">
        <v>8</v>
      </c>
      <c r="C9" s="303" t="s">
        <v>9</v>
      </c>
      <c r="D9" s="296" t="s">
        <v>434</v>
      </c>
    </row>
    <row r="10" spans="1:4" ht="46.8">
      <c r="A10" s="301">
        <v>2</v>
      </c>
      <c r="B10" s="302" t="s">
        <v>10</v>
      </c>
      <c r="C10" s="303" t="s">
        <v>11</v>
      </c>
      <c r="D10" s="296" t="s">
        <v>434</v>
      </c>
    </row>
    <row r="11" spans="1:4" ht="31.2">
      <c r="A11" s="301">
        <v>3</v>
      </c>
      <c r="B11" s="302" t="s">
        <v>12</v>
      </c>
      <c r="C11" s="303" t="s">
        <v>13</v>
      </c>
      <c r="D11" s="296" t="s">
        <v>434</v>
      </c>
    </row>
    <row r="12" spans="1:4" ht="31.2">
      <c r="A12" s="301">
        <v>4</v>
      </c>
      <c r="B12" s="302" t="s">
        <v>14</v>
      </c>
      <c r="C12" s="303" t="s">
        <v>15</v>
      </c>
      <c r="D12" s="296" t="s">
        <v>434</v>
      </c>
    </row>
    <row r="13" spans="1:4" ht="31.2">
      <c r="A13" s="301">
        <v>5</v>
      </c>
      <c r="B13" s="302" t="s">
        <v>417</v>
      </c>
      <c r="C13" s="303" t="s">
        <v>418</v>
      </c>
      <c r="D13" s="296" t="s">
        <v>434</v>
      </c>
    </row>
    <row r="14" spans="1:4" ht="46.8">
      <c r="A14" s="301">
        <v>6</v>
      </c>
      <c r="B14" s="302" t="s">
        <v>16</v>
      </c>
      <c r="C14" s="303" t="s">
        <v>17</v>
      </c>
      <c r="D14" s="296" t="s">
        <v>434</v>
      </c>
    </row>
    <row r="15" spans="1:4" ht="62.4">
      <c r="A15" s="301">
        <v>7</v>
      </c>
      <c r="B15" s="302" t="s">
        <v>428</v>
      </c>
      <c r="C15" s="303" t="s">
        <v>429</v>
      </c>
      <c r="D15" s="296" t="s">
        <v>433</v>
      </c>
    </row>
    <row r="16" spans="1:4" ht="46.8">
      <c r="A16" s="301">
        <v>8</v>
      </c>
      <c r="B16" s="302" t="s">
        <v>299</v>
      </c>
      <c r="C16" s="303" t="s">
        <v>430</v>
      </c>
      <c r="D16" s="296" t="s">
        <v>434</v>
      </c>
    </row>
    <row r="17" spans="1:4" ht="62.4">
      <c r="A17" s="301">
        <v>9</v>
      </c>
      <c r="B17" s="302" t="s">
        <v>327</v>
      </c>
      <c r="C17" s="303" t="s">
        <v>431</v>
      </c>
      <c r="D17" s="296" t="s">
        <v>434</v>
      </c>
    </row>
    <row r="18" spans="1:4" ht="31.2">
      <c r="A18" s="301">
        <v>10</v>
      </c>
      <c r="B18" s="302" t="s">
        <v>18</v>
      </c>
      <c r="C18" s="303" t="s">
        <v>19</v>
      </c>
      <c r="D18" s="296" t="s">
        <v>434</v>
      </c>
    </row>
    <row r="19" spans="1:4" ht="46.8">
      <c r="A19" s="301">
        <v>11</v>
      </c>
      <c r="B19" s="302" t="s">
        <v>20</v>
      </c>
      <c r="C19" s="303" t="s">
        <v>21</v>
      </c>
      <c r="D19" s="296" t="s">
        <v>433</v>
      </c>
    </row>
    <row r="20" spans="1:4" ht="46.8">
      <c r="A20" s="301">
        <v>12</v>
      </c>
      <c r="B20" s="302" t="s">
        <v>22</v>
      </c>
      <c r="C20" s="304" t="s">
        <v>23</v>
      </c>
    </row>
    <row r="21" spans="1:4" ht="46.8">
      <c r="A21" s="301">
        <v>13</v>
      </c>
      <c r="B21" s="305" t="s">
        <v>24</v>
      </c>
      <c r="C21" s="306" t="s">
        <v>25</v>
      </c>
      <c r="D21" s="296" t="s">
        <v>435</v>
      </c>
    </row>
    <row r="22" spans="1:4" s="295" customFormat="1" ht="31.2">
      <c r="A22" s="307" t="s">
        <v>26</v>
      </c>
      <c r="B22" s="308" t="s">
        <v>27</v>
      </c>
      <c r="C22" s="309" t="s">
        <v>28</v>
      </c>
    </row>
  </sheetData>
  <mergeCells count="4">
    <mergeCell ref="A1:B1"/>
    <mergeCell ref="A3:C3"/>
    <mergeCell ref="A4:C4"/>
    <mergeCell ref="A5:C5"/>
  </mergeCells>
  <pageMargins left="0.43307086614173201" right="0.27559055118110198" top="0.74803149606299202" bottom="0.74803149606299202" header="0.31496062992126" footer="0.31496062992126"/>
  <pageSetup paperSize="9" scale="9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43"/>
  <sheetViews>
    <sheetView workbookViewId="0">
      <selection activeCell="F15" sqref="F15"/>
    </sheetView>
  </sheetViews>
  <sheetFormatPr defaultColWidth="9.109375" defaultRowHeight="18.600000000000001"/>
  <cols>
    <col min="1" max="1" width="4.6640625" style="443" customWidth="1"/>
    <col min="2" max="2" width="49.109375" style="440" customWidth="1"/>
    <col min="3" max="3" width="14.6640625" style="436" customWidth="1"/>
    <col min="4" max="4" width="12.44140625" style="436" customWidth="1"/>
    <col min="5" max="5" width="12.88671875" style="436" bestFit="1" customWidth="1"/>
    <col min="6" max="6" width="11.6640625" style="436" bestFit="1" customWidth="1"/>
    <col min="7" max="7" width="12.88671875" style="436" bestFit="1" customWidth="1"/>
    <col min="8" max="8" width="11.5546875" style="436" bestFit="1" customWidth="1"/>
    <col min="9" max="9" width="12.109375" style="441" customWidth="1"/>
    <col min="10" max="10" width="6.5546875" style="436" bestFit="1" customWidth="1"/>
    <col min="11" max="11" width="7.33203125" style="442" bestFit="1" customWidth="1"/>
    <col min="12" max="12" width="7.44140625" style="442" bestFit="1" customWidth="1"/>
    <col min="13" max="13" width="9.109375" style="440"/>
    <col min="14" max="15" width="0" style="440" hidden="1" customWidth="1"/>
    <col min="16" max="16384" width="9.109375" style="440"/>
  </cols>
  <sheetData>
    <row r="1" spans="1:14" ht="19.2">
      <c r="A1" s="807"/>
      <c r="B1" s="807"/>
      <c r="H1" s="808" t="s">
        <v>574</v>
      </c>
      <c r="I1" s="808"/>
      <c r="J1" s="437"/>
      <c r="K1" s="438"/>
      <c r="L1" s="439"/>
      <c r="N1" s="495" t="s">
        <v>629</v>
      </c>
    </row>
    <row r="2" spans="1:14">
      <c r="A2" s="809" t="s">
        <v>832</v>
      </c>
      <c r="B2" s="809"/>
      <c r="C2" s="809"/>
      <c r="D2" s="809"/>
      <c r="E2" s="809"/>
      <c r="F2" s="809"/>
      <c r="G2" s="809"/>
      <c r="H2" s="809"/>
      <c r="I2" s="809"/>
      <c r="J2" s="444"/>
      <c r="K2" s="445"/>
      <c r="L2" s="446"/>
    </row>
    <row r="3" spans="1:14" ht="15.6">
      <c r="A3" s="810" t="s">
        <v>845</v>
      </c>
      <c r="B3" s="810"/>
      <c r="C3" s="810"/>
      <c r="D3" s="810"/>
      <c r="E3" s="810"/>
      <c r="F3" s="810"/>
      <c r="G3" s="810"/>
      <c r="H3" s="810"/>
      <c r="I3" s="810"/>
      <c r="J3" s="810"/>
      <c r="K3" s="810"/>
      <c r="L3" s="810"/>
    </row>
    <row r="4" spans="1:14">
      <c r="C4" s="447"/>
      <c r="G4" s="806" t="s">
        <v>575</v>
      </c>
      <c r="H4" s="806"/>
      <c r="I4" s="806"/>
      <c r="J4" s="806"/>
      <c r="K4" s="806"/>
      <c r="L4" s="806"/>
    </row>
    <row r="5" spans="1:14">
      <c r="C5" s="448"/>
      <c r="D5" s="448"/>
      <c r="E5" s="448"/>
      <c r="F5" s="448"/>
    </row>
    <row r="6" spans="1:14" s="449" customFormat="1" ht="18">
      <c r="A6" s="818" t="s">
        <v>576</v>
      </c>
      <c r="B6" s="820" t="s">
        <v>577</v>
      </c>
      <c r="C6" s="821" t="s">
        <v>75</v>
      </c>
      <c r="D6" s="821" t="s">
        <v>76</v>
      </c>
      <c r="E6" s="821"/>
      <c r="F6" s="821"/>
      <c r="G6" s="821"/>
      <c r="H6" s="821"/>
      <c r="I6" s="822" t="s">
        <v>578</v>
      </c>
      <c r="J6" s="822" t="s">
        <v>126</v>
      </c>
      <c r="K6" s="822"/>
      <c r="L6" s="822"/>
    </row>
    <row r="7" spans="1:14" s="449" customFormat="1" ht="19.2">
      <c r="A7" s="819"/>
      <c r="B7" s="820"/>
      <c r="C7" s="821"/>
      <c r="D7" s="821" t="s">
        <v>296</v>
      </c>
      <c r="E7" s="822" t="s">
        <v>579</v>
      </c>
      <c r="F7" s="822" t="s">
        <v>580</v>
      </c>
      <c r="G7" s="817" t="s">
        <v>330</v>
      </c>
      <c r="H7" s="817"/>
      <c r="I7" s="821"/>
      <c r="J7" s="811" t="s">
        <v>296</v>
      </c>
      <c r="K7" s="814" t="s">
        <v>581</v>
      </c>
      <c r="L7" s="814" t="s">
        <v>100</v>
      </c>
    </row>
    <row r="8" spans="1:14" s="449" customFormat="1" ht="19.2">
      <c r="A8" s="819"/>
      <c r="B8" s="820"/>
      <c r="C8" s="821"/>
      <c r="D8" s="821"/>
      <c r="E8" s="821"/>
      <c r="F8" s="821"/>
      <c r="G8" s="817" t="s">
        <v>582</v>
      </c>
      <c r="H8" s="817"/>
      <c r="I8" s="821"/>
      <c r="J8" s="812"/>
      <c r="K8" s="815"/>
      <c r="L8" s="815"/>
    </row>
    <row r="9" spans="1:14" s="449" customFormat="1" ht="18">
      <c r="A9" s="819"/>
      <c r="B9" s="820"/>
      <c r="C9" s="821"/>
      <c r="D9" s="821"/>
      <c r="E9" s="821"/>
      <c r="F9" s="821"/>
      <c r="G9" s="450" t="s">
        <v>583</v>
      </c>
      <c r="H9" s="450" t="s">
        <v>584</v>
      </c>
      <c r="I9" s="821"/>
      <c r="J9" s="813"/>
      <c r="K9" s="816"/>
      <c r="L9" s="816"/>
    </row>
    <row r="10" spans="1:14" s="456" customFormat="1" ht="18">
      <c r="A10" s="451"/>
      <c r="B10" s="452" t="s">
        <v>585</v>
      </c>
      <c r="C10" s="478">
        <f>C11</f>
        <v>12288301400</v>
      </c>
      <c r="D10" s="478">
        <f t="shared" ref="D10:K11" si="0">D11</f>
        <v>11757624400</v>
      </c>
      <c r="E10" s="478">
        <f t="shared" si="0"/>
        <v>11757624400</v>
      </c>
      <c r="F10" s="478">
        <f t="shared" si="0"/>
        <v>0</v>
      </c>
      <c r="G10" s="478">
        <f t="shared" si="0"/>
        <v>10144210400</v>
      </c>
      <c r="H10" s="478">
        <f t="shared" si="0"/>
        <v>0</v>
      </c>
      <c r="I10" s="478">
        <f t="shared" si="0"/>
        <v>530677000</v>
      </c>
      <c r="J10" s="454">
        <f>D10/C10</f>
        <v>0.95681445443712831</v>
      </c>
      <c r="K10" s="453">
        <f t="shared" si="0"/>
        <v>0</v>
      </c>
      <c r="L10" s="455">
        <f t="shared" ref="L10:L13" si="1">E10/C10</f>
        <v>0.95681445443712831</v>
      </c>
    </row>
    <row r="11" spans="1:14" s="456" customFormat="1" ht="18">
      <c r="A11" s="457" t="s">
        <v>80</v>
      </c>
      <c r="B11" s="458" t="s">
        <v>586</v>
      </c>
      <c r="C11" s="479">
        <f>C12</f>
        <v>12288301400</v>
      </c>
      <c r="D11" s="479">
        <f t="shared" si="0"/>
        <v>11757624400</v>
      </c>
      <c r="E11" s="479">
        <f t="shared" si="0"/>
        <v>11757624400</v>
      </c>
      <c r="F11" s="479">
        <f t="shared" si="0"/>
        <v>0</v>
      </c>
      <c r="G11" s="479">
        <f t="shared" si="0"/>
        <v>10144210400</v>
      </c>
      <c r="H11" s="479">
        <f t="shared" si="0"/>
        <v>0</v>
      </c>
      <c r="I11" s="479">
        <f t="shared" si="0"/>
        <v>530677000</v>
      </c>
      <c r="J11" s="454">
        <f t="shared" ref="J11:J21" si="2">D11/C11</f>
        <v>0.95681445443712831</v>
      </c>
      <c r="K11" s="459">
        <f t="shared" si="0"/>
        <v>0</v>
      </c>
      <c r="L11" s="455">
        <f t="shared" si="1"/>
        <v>0.95681445443712831</v>
      </c>
    </row>
    <row r="12" spans="1:14" s="456" customFormat="1" ht="18">
      <c r="A12" s="457"/>
      <c r="B12" s="458" t="s">
        <v>587</v>
      </c>
      <c r="C12" s="479">
        <f>C13+C16</f>
        <v>12288301400</v>
      </c>
      <c r="D12" s="479">
        <f t="shared" ref="D12:I12" si="3">D13+D16</f>
        <v>11757624400</v>
      </c>
      <c r="E12" s="479">
        <f t="shared" si="3"/>
        <v>11757624400</v>
      </c>
      <c r="F12" s="479">
        <f t="shared" si="3"/>
        <v>0</v>
      </c>
      <c r="G12" s="479">
        <f t="shared" si="3"/>
        <v>10144210400</v>
      </c>
      <c r="H12" s="479">
        <f t="shared" si="3"/>
        <v>0</v>
      </c>
      <c r="I12" s="479">
        <f t="shared" si="3"/>
        <v>530677000</v>
      </c>
      <c r="J12" s="454">
        <f t="shared" si="2"/>
        <v>0.95681445443712831</v>
      </c>
      <c r="K12" s="459">
        <f t="shared" ref="K12" si="4">K13+K15</f>
        <v>0</v>
      </c>
      <c r="L12" s="455">
        <f t="shared" si="1"/>
        <v>0.95681445443712831</v>
      </c>
    </row>
    <row r="13" spans="1:14" s="456" customFormat="1">
      <c r="A13" s="457" t="s">
        <v>6</v>
      </c>
      <c r="B13" s="460" t="s">
        <v>588</v>
      </c>
      <c r="C13" s="480">
        <f>C14+C15</f>
        <v>1646175000</v>
      </c>
      <c r="D13" s="480">
        <f>D14+D15</f>
        <v>1613414000</v>
      </c>
      <c r="E13" s="480">
        <f>E14+E15</f>
        <v>1613414000</v>
      </c>
      <c r="F13" s="481"/>
      <c r="G13" s="479">
        <f>SUM(G14:G14)</f>
        <v>0</v>
      </c>
      <c r="H13" s="481"/>
      <c r="I13" s="482">
        <f t="shared" ref="I13" si="5">C13-D13</f>
        <v>32761000</v>
      </c>
      <c r="J13" s="454">
        <f t="shared" si="2"/>
        <v>0.9800987136847541</v>
      </c>
      <c r="K13" s="461"/>
      <c r="L13" s="455">
        <f t="shared" si="1"/>
        <v>0.9800987136847541</v>
      </c>
    </row>
    <row r="14" spans="1:14" s="449" customFormat="1" ht="31.2">
      <c r="A14" s="462">
        <v>1</v>
      </c>
      <c r="B14" s="463" t="s">
        <v>589</v>
      </c>
      <c r="C14" s="483">
        <v>1196175000</v>
      </c>
      <c r="D14" s="483">
        <v>1164269000</v>
      </c>
      <c r="E14" s="483">
        <v>1164269000</v>
      </c>
      <c r="F14" s="484"/>
      <c r="G14" s="485"/>
      <c r="H14" s="484"/>
      <c r="I14" s="486"/>
      <c r="J14" s="461"/>
      <c r="K14" s="461"/>
      <c r="L14" s="464">
        <f>E14/C14</f>
        <v>0.97332664534871571</v>
      </c>
    </row>
    <row r="15" spans="1:14" s="456" customFormat="1" ht="31.2">
      <c r="A15" s="462">
        <v>2</v>
      </c>
      <c r="B15" s="465" t="s">
        <v>590</v>
      </c>
      <c r="C15" s="483">
        <v>450000000</v>
      </c>
      <c r="D15" s="483">
        <v>449145000</v>
      </c>
      <c r="E15" s="483">
        <v>449145000</v>
      </c>
      <c r="F15" s="487">
        <f>SUM(F16:F18)</f>
        <v>0</v>
      </c>
      <c r="G15" s="487"/>
      <c r="H15" s="487">
        <f>SUM(H16:H18)</f>
        <v>0</v>
      </c>
      <c r="I15" s="486">
        <f t="shared" ref="I15" si="6">C15-D15</f>
        <v>855000</v>
      </c>
      <c r="J15" s="466">
        <f t="shared" si="2"/>
        <v>0.99809999999999999</v>
      </c>
      <c r="K15" s="461">
        <f>F15/C15*100</f>
        <v>0</v>
      </c>
      <c r="L15" s="467">
        <f t="shared" ref="L15:L17" si="7">E15/C15</f>
        <v>0.99809999999999999</v>
      </c>
    </row>
    <row r="16" spans="1:14" s="456" customFormat="1" ht="31.2">
      <c r="A16" s="468" t="s">
        <v>26</v>
      </c>
      <c r="B16" s="458" t="s">
        <v>591</v>
      </c>
      <c r="C16" s="488">
        <f>C17+C38</f>
        <v>10642126400</v>
      </c>
      <c r="D16" s="488">
        <f t="shared" ref="D16:G16" si="8">D17+D38</f>
        <v>10144210400</v>
      </c>
      <c r="E16" s="488">
        <f t="shared" si="8"/>
        <v>10144210400</v>
      </c>
      <c r="F16" s="489"/>
      <c r="G16" s="488">
        <f t="shared" si="8"/>
        <v>10144210400</v>
      </c>
      <c r="H16" s="489"/>
      <c r="I16" s="482">
        <f>C16-D16</f>
        <v>497916000</v>
      </c>
      <c r="J16" s="454">
        <f t="shared" si="2"/>
        <v>0.95321273387619221</v>
      </c>
      <c r="K16" s="469">
        <f>F16/C16*100</f>
        <v>0</v>
      </c>
      <c r="L16" s="455">
        <f t="shared" si="7"/>
        <v>0.95321273387619221</v>
      </c>
    </row>
    <row r="17" spans="1:12" s="456" customFormat="1" ht="46.8">
      <c r="A17" s="468">
        <v>1</v>
      </c>
      <c r="B17" s="470" t="s">
        <v>592</v>
      </c>
      <c r="C17" s="488">
        <f>SUM(C18:C37)</f>
        <v>9172760000</v>
      </c>
      <c r="D17" s="488">
        <f t="shared" ref="D17:G17" si="9">SUM(D18:D37)</f>
        <v>8679333000</v>
      </c>
      <c r="E17" s="488">
        <f t="shared" si="9"/>
        <v>8679333000</v>
      </c>
      <c r="F17" s="489"/>
      <c r="G17" s="488">
        <f t="shared" si="9"/>
        <v>8679333000</v>
      </c>
      <c r="H17" s="489"/>
      <c r="I17" s="482">
        <f>C17-D17</f>
        <v>493427000</v>
      </c>
      <c r="J17" s="454">
        <f t="shared" si="2"/>
        <v>0.94620735743658402</v>
      </c>
      <c r="K17" s="469">
        <f>F17/C17*100</f>
        <v>0</v>
      </c>
      <c r="L17" s="455">
        <f t="shared" si="7"/>
        <v>0.94620735743658402</v>
      </c>
    </row>
    <row r="18" spans="1:12" s="456" customFormat="1" ht="31.2">
      <c r="A18" s="468" t="s">
        <v>167</v>
      </c>
      <c r="B18" s="470" t="s">
        <v>593</v>
      </c>
      <c r="C18" s="488"/>
      <c r="D18" s="488"/>
      <c r="E18" s="488"/>
      <c r="F18" s="490"/>
      <c r="G18" s="488"/>
      <c r="H18" s="490"/>
      <c r="I18" s="486"/>
      <c r="J18" s="461"/>
      <c r="K18" s="461"/>
      <c r="L18" s="467"/>
    </row>
    <row r="19" spans="1:12" ht="31.2">
      <c r="A19" s="468" t="s">
        <v>201</v>
      </c>
      <c r="B19" s="463" t="s">
        <v>594</v>
      </c>
      <c r="C19" s="485">
        <v>736000000</v>
      </c>
      <c r="D19" s="485">
        <v>736000000</v>
      </c>
      <c r="E19" s="485">
        <v>736000000</v>
      </c>
      <c r="F19" s="491"/>
      <c r="G19" s="485">
        <v>736000000</v>
      </c>
      <c r="H19" s="491"/>
      <c r="I19" s="492">
        <f>C19-D19</f>
        <v>0</v>
      </c>
      <c r="J19" s="466">
        <f t="shared" si="2"/>
        <v>1</v>
      </c>
      <c r="K19" s="461"/>
      <c r="L19" s="464">
        <f t="shared" ref="L19:L43" si="10">E19/C19</f>
        <v>1</v>
      </c>
    </row>
    <row r="20" spans="1:12">
      <c r="A20" s="468" t="s">
        <v>203</v>
      </c>
      <c r="B20" s="463" t="s">
        <v>595</v>
      </c>
      <c r="C20" s="485">
        <v>276000000</v>
      </c>
      <c r="D20" s="485">
        <v>276000000</v>
      </c>
      <c r="E20" s="485">
        <v>276000000</v>
      </c>
      <c r="F20" s="491"/>
      <c r="G20" s="485">
        <v>276000000</v>
      </c>
      <c r="H20" s="491"/>
      <c r="I20" s="492">
        <f>C20-D20</f>
        <v>0</v>
      </c>
      <c r="J20" s="466">
        <f t="shared" si="2"/>
        <v>1</v>
      </c>
      <c r="K20" s="461"/>
      <c r="L20" s="464">
        <f t="shared" si="10"/>
        <v>1</v>
      </c>
    </row>
    <row r="21" spans="1:12" ht="31.2">
      <c r="A21" s="468" t="s">
        <v>205</v>
      </c>
      <c r="B21" s="463" t="s">
        <v>596</v>
      </c>
      <c r="C21" s="485">
        <v>580500000</v>
      </c>
      <c r="D21" s="485">
        <v>552000000</v>
      </c>
      <c r="E21" s="485">
        <v>552000000</v>
      </c>
      <c r="F21" s="491"/>
      <c r="G21" s="485">
        <v>552000000</v>
      </c>
      <c r="H21" s="491"/>
      <c r="I21" s="492">
        <f>C21-D21</f>
        <v>28500000</v>
      </c>
      <c r="J21" s="466">
        <f t="shared" si="2"/>
        <v>0.95090439276485783</v>
      </c>
      <c r="K21" s="461"/>
      <c r="L21" s="464">
        <f t="shared" si="10"/>
        <v>0.95090439276485783</v>
      </c>
    </row>
    <row r="22" spans="1:12" ht="62.4">
      <c r="A22" s="468" t="s">
        <v>169</v>
      </c>
      <c r="B22" s="470" t="s">
        <v>597</v>
      </c>
      <c r="C22" s="488"/>
      <c r="D22" s="488"/>
      <c r="E22" s="488"/>
      <c r="F22" s="491"/>
      <c r="G22" s="488"/>
      <c r="H22" s="491"/>
      <c r="I22" s="493"/>
      <c r="J22" s="461"/>
      <c r="K22" s="461"/>
      <c r="L22" s="464"/>
    </row>
    <row r="23" spans="1:12" ht="46.8">
      <c r="A23" s="468"/>
      <c r="B23" s="470" t="s">
        <v>598</v>
      </c>
      <c r="C23" s="488"/>
      <c r="D23" s="488"/>
      <c r="E23" s="488"/>
      <c r="F23" s="491"/>
      <c r="G23" s="488"/>
      <c r="H23" s="491"/>
      <c r="I23" s="493"/>
      <c r="J23" s="461"/>
      <c r="K23" s="461"/>
      <c r="L23" s="464"/>
    </row>
    <row r="24" spans="1:12" ht="31.2">
      <c r="A24" s="468" t="s">
        <v>201</v>
      </c>
      <c r="B24" s="463" t="s">
        <v>599</v>
      </c>
      <c r="C24" s="485">
        <v>334000000</v>
      </c>
      <c r="D24" s="485">
        <v>334000000</v>
      </c>
      <c r="E24" s="485">
        <v>334000000</v>
      </c>
      <c r="F24" s="491"/>
      <c r="G24" s="485">
        <v>334000000</v>
      </c>
      <c r="H24" s="491"/>
      <c r="I24" s="492">
        <f t="shared" ref="I24:I35" si="11">C24-D24</f>
        <v>0</v>
      </c>
      <c r="J24" s="466">
        <f t="shared" ref="J24:J35" si="12">D24/C24</f>
        <v>1</v>
      </c>
      <c r="K24" s="461"/>
      <c r="L24" s="464">
        <f t="shared" si="10"/>
        <v>1</v>
      </c>
    </row>
    <row r="25" spans="1:12" ht="31.2">
      <c r="A25" s="468" t="s">
        <v>203</v>
      </c>
      <c r="B25" s="463" t="s">
        <v>600</v>
      </c>
      <c r="C25" s="485">
        <v>155000000</v>
      </c>
      <c r="D25" s="485">
        <v>148658000</v>
      </c>
      <c r="E25" s="485">
        <v>148658000</v>
      </c>
      <c r="F25" s="491"/>
      <c r="G25" s="485">
        <v>148658000</v>
      </c>
      <c r="H25" s="491"/>
      <c r="I25" s="492">
        <f t="shared" si="11"/>
        <v>6342000</v>
      </c>
      <c r="J25" s="466">
        <f t="shared" si="12"/>
        <v>0.95908387096774195</v>
      </c>
      <c r="K25" s="461"/>
      <c r="L25" s="464">
        <f t="shared" si="10"/>
        <v>0.95908387096774195</v>
      </c>
    </row>
    <row r="26" spans="1:12">
      <c r="A26" s="468" t="s">
        <v>205</v>
      </c>
      <c r="B26" s="463" t="s">
        <v>601</v>
      </c>
      <c r="C26" s="485">
        <v>920000000</v>
      </c>
      <c r="D26" s="485">
        <v>913802000</v>
      </c>
      <c r="E26" s="485">
        <v>913802000</v>
      </c>
      <c r="F26" s="491"/>
      <c r="G26" s="485">
        <v>913802000</v>
      </c>
      <c r="H26" s="491"/>
      <c r="I26" s="492">
        <f t="shared" si="11"/>
        <v>6198000</v>
      </c>
      <c r="J26" s="466">
        <f t="shared" si="12"/>
        <v>0.99326304347826089</v>
      </c>
      <c r="K26" s="461"/>
      <c r="L26" s="464">
        <f t="shared" si="10"/>
        <v>0.99326304347826089</v>
      </c>
    </row>
    <row r="27" spans="1:12" ht="31.2">
      <c r="A27" s="468" t="s">
        <v>215</v>
      </c>
      <c r="B27" s="463" t="s">
        <v>602</v>
      </c>
      <c r="C27" s="485">
        <v>24000000</v>
      </c>
      <c r="D27" s="485">
        <v>22008000</v>
      </c>
      <c r="E27" s="485">
        <v>22008000</v>
      </c>
      <c r="F27" s="491"/>
      <c r="G27" s="485">
        <v>22008000</v>
      </c>
      <c r="H27" s="491"/>
      <c r="I27" s="492">
        <f t="shared" si="11"/>
        <v>1992000</v>
      </c>
      <c r="J27" s="466">
        <f t="shared" si="12"/>
        <v>0.91700000000000004</v>
      </c>
      <c r="K27" s="461"/>
      <c r="L27" s="464">
        <f t="shared" si="10"/>
        <v>0.91700000000000004</v>
      </c>
    </row>
    <row r="28" spans="1:12" ht="31.2">
      <c r="A28" s="468" t="s">
        <v>603</v>
      </c>
      <c r="B28" s="463" t="s">
        <v>604</v>
      </c>
      <c r="C28" s="485">
        <v>25000000</v>
      </c>
      <c r="D28" s="485">
        <v>21292000</v>
      </c>
      <c r="E28" s="485">
        <v>21292000</v>
      </c>
      <c r="F28" s="491"/>
      <c r="G28" s="485">
        <v>21292000</v>
      </c>
      <c r="H28" s="491"/>
      <c r="I28" s="492">
        <f t="shared" si="11"/>
        <v>3708000</v>
      </c>
      <c r="J28" s="466">
        <f t="shared" si="12"/>
        <v>0.85167999999999999</v>
      </c>
      <c r="K28" s="461"/>
      <c r="L28" s="464">
        <f t="shared" si="10"/>
        <v>0.85167999999999999</v>
      </c>
    </row>
    <row r="29" spans="1:12" ht="31.2">
      <c r="A29" s="468" t="s">
        <v>605</v>
      </c>
      <c r="B29" s="463" t="s">
        <v>606</v>
      </c>
      <c r="C29" s="485">
        <v>662899000</v>
      </c>
      <c r="D29" s="485">
        <v>662899000</v>
      </c>
      <c r="E29" s="485">
        <v>662899000</v>
      </c>
      <c r="F29" s="491"/>
      <c r="G29" s="485">
        <v>662899000</v>
      </c>
      <c r="H29" s="491"/>
      <c r="I29" s="492">
        <f t="shared" si="11"/>
        <v>0</v>
      </c>
      <c r="J29" s="466">
        <f t="shared" si="12"/>
        <v>1</v>
      </c>
      <c r="K29" s="461"/>
      <c r="L29" s="464">
        <f t="shared" si="10"/>
        <v>1</v>
      </c>
    </row>
    <row r="30" spans="1:12">
      <c r="A30" s="468" t="s">
        <v>607</v>
      </c>
      <c r="B30" s="463" t="s">
        <v>608</v>
      </c>
      <c r="C30" s="485">
        <v>1380000000</v>
      </c>
      <c r="D30" s="485">
        <v>1034314000</v>
      </c>
      <c r="E30" s="485">
        <v>1034314000</v>
      </c>
      <c r="F30" s="491"/>
      <c r="G30" s="485">
        <v>1034314000</v>
      </c>
      <c r="H30" s="491"/>
      <c r="I30" s="492">
        <f t="shared" si="11"/>
        <v>345686000</v>
      </c>
      <c r="J30" s="466">
        <f t="shared" si="12"/>
        <v>0.74950289855072461</v>
      </c>
      <c r="K30" s="461"/>
      <c r="L30" s="464">
        <f t="shared" si="10"/>
        <v>0.74950289855072461</v>
      </c>
    </row>
    <row r="31" spans="1:12">
      <c r="A31" s="468" t="s">
        <v>609</v>
      </c>
      <c r="B31" s="463" t="s">
        <v>610</v>
      </c>
      <c r="C31" s="485">
        <v>920000000</v>
      </c>
      <c r="D31" s="485">
        <v>902387000</v>
      </c>
      <c r="E31" s="485">
        <v>902387000</v>
      </c>
      <c r="F31" s="491"/>
      <c r="G31" s="485">
        <v>902387000</v>
      </c>
      <c r="H31" s="491"/>
      <c r="I31" s="492">
        <f t="shared" si="11"/>
        <v>17613000</v>
      </c>
      <c r="J31" s="466">
        <f t="shared" si="12"/>
        <v>0.98085543478260873</v>
      </c>
      <c r="K31" s="461"/>
      <c r="L31" s="464">
        <f t="shared" si="10"/>
        <v>0.98085543478260873</v>
      </c>
    </row>
    <row r="32" spans="1:12">
      <c r="A32" s="468" t="s">
        <v>611</v>
      </c>
      <c r="B32" s="463" t="s">
        <v>612</v>
      </c>
      <c r="C32" s="485">
        <v>920000000</v>
      </c>
      <c r="D32" s="485">
        <v>905687000</v>
      </c>
      <c r="E32" s="485">
        <v>905687000</v>
      </c>
      <c r="F32" s="491"/>
      <c r="G32" s="485">
        <v>905687000</v>
      </c>
      <c r="H32" s="491"/>
      <c r="I32" s="492">
        <f t="shared" si="11"/>
        <v>14313000</v>
      </c>
      <c r="J32" s="466">
        <f t="shared" si="12"/>
        <v>0.98444239130434785</v>
      </c>
      <c r="K32" s="461"/>
      <c r="L32" s="464">
        <f t="shared" si="10"/>
        <v>0.98444239130434785</v>
      </c>
    </row>
    <row r="33" spans="1:12">
      <c r="A33" s="468" t="s">
        <v>613</v>
      </c>
      <c r="B33" s="463" t="s">
        <v>614</v>
      </c>
      <c r="C33" s="485">
        <v>400000000</v>
      </c>
      <c r="D33" s="485">
        <v>340480000</v>
      </c>
      <c r="E33" s="485">
        <v>340480000</v>
      </c>
      <c r="F33" s="491"/>
      <c r="G33" s="485">
        <v>340480000</v>
      </c>
      <c r="H33" s="491"/>
      <c r="I33" s="492">
        <f t="shared" si="11"/>
        <v>59520000</v>
      </c>
      <c r="J33" s="466">
        <f t="shared" si="12"/>
        <v>0.85119999999999996</v>
      </c>
      <c r="K33" s="461"/>
      <c r="L33" s="464">
        <f t="shared" si="10"/>
        <v>0.85119999999999996</v>
      </c>
    </row>
    <row r="34" spans="1:12" ht="31.2">
      <c r="A34" s="468" t="s">
        <v>615</v>
      </c>
      <c r="B34" s="463" t="s">
        <v>616</v>
      </c>
      <c r="C34" s="485">
        <v>1150000000</v>
      </c>
      <c r="D34" s="485">
        <v>1142834000</v>
      </c>
      <c r="E34" s="485">
        <v>1142834000</v>
      </c>
      <c r="F34" s="491"/>
      <c r="G34" s="485">
        <v>1142834000</v>
      </c>
      <c r="H34" s="491"/>
      <c r="I34" s="492">
        <f t="shared" si="11"/>
        <v>7166000</v>
      </c>
      <c r="J34" s="466">
        <f t="shared" si="12"/>
        <v>0.99376869565217396</v>
      </c>
      <c r="K34" s="461"/>
      <c r="L34" s="464">
        <f t="shared" si="10"/>
        <v>0.99376869565217396</v>
      </c>
    </row>
    <row r="35" spans="1:12">
      <c r="A35" s="468" t="s">
        <v>617</v>
      </c>
      <c r="B35" s="463" t="s">
        <v>618</v>
      </c>
      <c r="C35" s="485">
        <v>686473000</v>
      </c>
      <c r="D35" s="485">
        <v>684084000</v>
      </c>
      <c r="E35" s="485">
        <v>684084000</v>
      </c>
      <c r="F35" s="491"/>
      <c r="G35" s="485">
        <v>684084000</v>
      </c>
      <c r="H35" s="491"/>
      <c r="I35" s="492">
        <f t="shared" si="11"/>
        <v>2389000</v>
      </c>
      <c r="J35" s="466">
        <f t="shared" si="12"/>
        <v>0.99651989226087556</v>
      </c>
      <c r="K35" s="461"/>
      <c r="L35" s="464">
        <f t="shared" si="10"/>
        <v>0.99651989226087556</v>
      </c>
    </row>
    <row r="36" spans="1:12" ht="46.8">
      <c r="A36" s="468" t="s">
        <v>171</v>
      </c>
      <c r="B36" s="471" t="s">
        <v>619</v>
      </c>
      <c r="C36" s="488"/>
      <c r="D36" s="488"/>
      <c r="E36" s="488"/>
      <c r="F36" s="491"/>
      <c r="G36" s="488"/>
      <c r="H36" s="491"/>
      <c r="I36" s="493"/>
      <c r="J36" s="461"/>
      <c r="K36" s="461"/>
      <c r="L36" s="464"/>
    </row>
    <row r="37" spans="1:12">
      <c r="A37" s="468" t="s">
        <v>201</v>
      </c>
      <c r="B37" s="463" t="s">
        <v>620</v>
      </c>
      <c r="C37" s="485">
        <v>2888000</v>
      </c>
      <c r="D37" s="485">
        <v>2888000</v>
      </c>
      <c r="E37" s="485">
        <v>2888000</v>
      </c>
      <c r="F37" s="491"/>
      <c r="G37" s="485">
        <v>2888000</v>
      </c>
      <c r="H37" s="491"/>
      <c r="I37" s="492">
        <f>C37-D37</f>
        <v>0</v>
      </c>
      <c r="J37" s="466">
        <f t="shared" ref="J37:J43" si="13">D37/C37</f>
        <v>1</v>
      </c>
      <c r="K37" s="461"/>
      <c r="L37" s="464">
        <f t="shared" si="10"/>
        <v>1</v>
      </c>
    </row>
    <row r="38" spans="1:12">
      <c r="A38" s="457">
        <v>2</v>
      </c>
      <c r="B38" s="472" t="s">
        <v>343</v>
      </c>
      <c r="C38" s="494">
        <f>SUM(C39:C43)</f>
        <v>1469366400</v>
      </c>
      <c r="D38" s="494">
        <f>SUM(D39:D43)</f>
        <v>1464877400</v>
      </c>
      <c r="E38" s="494">
        <f>SUM(E39:E43)</f>
        <v>1464877400</v>
      </c>
      <c r="F38" s="491"/>
      <c r="G38" s="494">
        <f>SUM(G39:G43)</f>
        <v>1464877400</v>
      </c>
      <c r="H38" s="491"/>
      <c r="I38" s="494">
        <f>C38-D38</f>
        <v>4489000</v>
      </c>
      <c r="J38" s="454">
        <f t="shared" si="13"/>
        <v>0.99694494171093062</v>
      </c>
      <c r="K38" s="461"/>
      <c r="L38" s="473">
        <f t="shared" si="10"/>
        <v>0.99694494171093062</v>
      </c>
    </row>
    <row r="39" spans="1:12">
      <c r="A39" s="474" t="s">
        <v>153</v>
      </c>
      <c r="B39" s="475" t="s">
        <v>621</v>
      </c>
      <c r="C39" s="485">
        <v>17349000</v>
      </c>
      <c r="D39" s="485">
        <v>17349000</v>
      </c>
      <c r="E39" s="485">
        <v>17349000</v>
      </c>
      <c r="F39" s="491"/>
      <c r="G39" s="485">
        <v>17349000</v>
      </c>
      <c r="H39" s="491"/>
      <c r="I39" s="492">
        <f t="shared" ref="I39:I43" si="14">C39-D39</f>
        <v>0</v>
      </c>
      <c r="J39" s="466">
        <f t="shared" si="13"/>
        <v>1</v>
      </c>
      <c r="K39" s="461"/>
      <c r="L39" s="464">
        <f t="shared" si="10"/>
        <v>1</v>
      </c>
    </row>
    <row r="40" spans="1:12" ht="31.2">
      <c r="A40" s="474" t="s">
        <v>155</v>
      </c>
      <c r="B40" s="475" t="s">
        <v>622</v>
      </c>
      <c r="C40" s="485">
        <v>31065350</v>
      </c>
      <c r="D40" s="485">
        <v>31065350</v>
      </c>
      <c r="E40" s="485">
        <v>31065350</v>
      </c>
      <c r="F40" s="491"/>
      <c r="G40" s="485">
        <v>31065350</v>
      </c>
      <c r="H40" s="491"/>
      <c r="I40" s="492">
        <f t="shared" si="14"/>
        <v>0</v>
      </c>
      <c r="J40" s="466">
        <f t="shared" si="13"/>
        <v>1</v>
      </c>
      <c r="K40" s="461"/>
      <c r="L40" s="464">
        <f t="shared" si="10"/>
        <v>1</v>
      </c>
    </row>
    <row r="41" spans="1:12" ht="31.2">
      <c r="A41" s="474" t="s">
        <v>623</v>
      </c>
      <c r="B41" s="475" t="s">
        <v>624</v>
      </c>
      <c r="C41" s="485">
        <v>94399650</v>
      </c>
      <c r="D41" s="485">
        <v>94399650</v>
      </c>
      <c r="E41" s="485">
        <v>94399650</v>
      </c>
      <c r="F41" s="491"/>
      <c r="G41" s="485">
        <v>94399650</v>
      </c>
      <c r="H41" s="491"/>
      <c r="I41" s="492">
        <f t="shared" si="14"/>
        <v>0</v>
      </c>
      <c r="J41" s="466">
        <f t="shared" si="13"/>
        <v>1</v>
      </c>
      <c r="K41" s="461"/>
      <c r="L41" s="464">
        <f t="shared" si="10"/>
        <v>1</v>
      </c>
    </row>
    <row r="42" spans="1:12" ht="31.2">
      <c r="A42" s="476" t="s">
        <v>625</v>
      </c>
      <c r="B42" s="475" t="s">
        <v>626</v>
      </c>
      <c r="C42" s="485">
        <v>1117408000</v>
      </c>
      <c r="D42" s="485">
        <v>1112919000</v>
      </c>
      <c r="E42" s="485">
        <v>1112919000</v>
      </c>
      <c r="F42" s="491"/>
      <c r="G42" s="485">
        <v>1112919000</v>
      </c>
      <c r="H42" s="491"/>
      <c r="I42" s="492">
        <f t="shared" si="14"/>
        <v>4489000</v>
      </c>
      <c r="J42" s="466">
        <f t="shared" si="13"/>
        <v>0.99598266702941096</v>
      </c>
      <c r="K42" s="461"/>
      <c r="L42" s="464">
        <f t="shared" si="10"/>
        <v>0.99598266702941096</v>
      </c>
    </row>
    <row r="43" spans="1:12" ht="31.2">
      <c r="A43" s="477" t="s">
        <v>627</v>
      </c>
      <c r="B43" s="463" t="s">
        <v>628</v>
      </c>
      <c r="C43" s="483">
        <v>209144400</v>
      </c>
      <c r="D43" s="483">
        <v>209144400</v>
      </c>
      <c r="E43" s="483">
        <v>209144400</v>
      </c>
      <c r="F43" s="491"/>
      <c r="G43" s="483">
        <v>209144400</v>
      </c>
      <c r="H43" s="491"/>
      <c r="I43" s="492">
        <f t="shared" si="14"/>
        <v>0</v>
      </c>
      <c r="J43" s="466">
        <f t="shared" si="13"/>
        <v>1</v>
      </c>
      <c r="K43" s="461"/>
      <c r="L43" s="464">
        <f t="shared" si="10"/>
        <v>1</v>
      </c>
    </row>
  </sheetData>
  <mergeCells count="19">
    <mergeCell ref="J7:J9"/>
    <mergeCell ref="K7:K9"/>
    <mergeCell ref="L7:L9"/>
    <mergeCell ref="G8:H8"/>
    <mergeCell ref="A6:A9"/>
    <mergeCell ref="B6:B9"/>
    <mergeCell ref="C6:C9"/>
    <mergeCell ref="D6:H6"/>
    <mergeCell ref="I6:I9"/>
    <mergeCell ref="J6:L6"/>
    <mergeCell ref="D7:D9"/>
    <mergeCell ref="E7:E9"/>
    <mergeCell ref="F7:F9"/>
    <mergeCell ref="G7:H7"/>
    <mergeCell ref="G4:L4"/>
    <mergeCell ref="A1:B1"/>
    <mergeCell ref="H1:I1"/>
    <mergeCell ref="A2:I2"/>
    <mergeCell ref="A3:L3"/>
  </mergeCells>
  <pageMargins left="0.41" right="0.16" top="0.3" bottom="0.44" header="0.3" footer="0.3"/>
  <pageSetup paperSize="9" scale="85" orientation="landscape" verticalDpi="0" r:id="rId1"/>
  <headerFooter>
    <oddFooter>&amp;C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29"/>
  <sheetViews>
    <sheetView topLeftCell="E1" zoomScale="85" zoomScaleNormal="85" workbookViewId="0">
      <selection activeCell="O13" sqref="O13"/>
    </sheetView>
  </sheetViews>
  <sheetFormatPr defaultColWidth="10" defaultRowHeight="13.8"/>
  <cols>
    <col min="1" max="1" width="4.109375" style="322" customWidth="1"/>
    <col min="2" max="2" width="39.33203125" style="322" customWidth="1"/>
    <col min="3" max="3" width="11.88671875" style="328" customWidth="1"/>
    <col min="4" max="4" width="11.5546875" style="328" customWidth="1"/>
    <col min="5" max="5" width="10.6640625" style="328" customWidth="1"/>
    <col min="6" max="6" width="9" style="328" customWidth="1"/>
    <col min="7" max="7" width="9.109375" style="328" customWidth="1"/>
    <col min="8" max="8" width="9.5546875" style="328" customWidth="1"/>
    <col min="9" max="9" width="6.44140625" style="328" customWidth="1"/>
    <col min="10" max="10" width="8.88671875" style="328" customWidth="1"/>
    <col min="11" max="11" width="8.109375" style="328" customWidth="1"/>
    <col min="12" max="12" width="9.33203125" style="328" customWidth="1"/>
    <col min="13" max="13" width="10.33203125" style="328" customWidth="1"/>
    <col min="14" max="14" width="12" style="328" customWidth="1"/>
    <col min="15" max="15" width="10.109375" style="328" customWidth="1"/>
    <col min="16" max="16" width="7.88671875" style="323" customWidth="1"/>
    <col min="17" max="17" width="8.5546875" style="323" customWidth="1"/>
    <col min="18" max="18" width="16.5546875" style="322" customWidth="1"/>
    <col min="19" max="19" width="15.44140625" style="322" customWidth="1"/>
    <col min="20" max="20" width="18.6640625" style="322" customWidth="1"/>
    <col min="21" max="23" width="10" style="322"/>
    <col min="24" max="24" width="10.88671875" style="322" customWidth="1"/>
    <col min="25" max="255" width="10" style="322"/>
    <col min="256" max="256" width="6.109375" style="322" customWidth="1"/>
    <col min="257" max="257" width="40.109375" style="322" customWidth="1"/>
    <col min="258" max="258" width="12.109375" style="322" customWidth="1"/>
    <col min="259" max="259" width="13.33203125" style="322" customWidth="1"/>
    <col min="260" max="260" width="14.109375" style="322" customWidth="1"/>
    <col min="261" max="261" width="11" style="322" customWidth="1"/>
    <col min="262" max="262" width="12.33203125" style="322" customWidth="1"/>
    <col min="263" max="263" width="11.6640625" style="322" customWidth="1"/>
    <col min="264" max="264" width="12.44140625" style="322" customWidth="1"/>
    <col min="265" max="265" width="12.88671875" style="322" customWidth="1"/>
    <col min="266" max="266" width="11.6640625" style="322" customWidth="1"/>
    <col min="267" max="268" width="12.88671875" style="322" customWidth="1"/>
    <col min="269" max="269" width="14.44140625" style="322" customWidth="1"/>
    <col min="270" max="270" width="12.109375" style="322" customWidth="1"/>
    <col min="271" max="271" width="10.109375" style="322" bestFit="1" customWidth="1"/>
    <col min="272" max="511" width="10" style="322"/>
    <col min="512" max="512" width="6.109375" style="322" customWidth="1"/>
    <col min="513" max="513" width="40.109375" style="322" customWidth="1"/>
    <col min="514" max="514" width="12.109375" style="322" customWidth="1"/>
    <col min="515" max="515" width="13.33203125" style="322" customWidth="1"/>
    <col min="516" max="516" width="14.109375" style="322" customWidth="1"/>
    <col min="517" max="517" width="11" style="322" customWidth="1"/>
    <col min="518" max="518" width="12.33203125" style="322" customWidth="1"/>
    <col min="519" max="519" width="11.6640625" style="322" customWidth="1"/>
    <col min="520" max="520" width="12.44140625" style="322" customWidth="1"/>
    <col min="521" max="521" width="12.88671875" style="322" customWidth="1"/>
    <col min="522" max="522" width="11.6640625" style="322" customWidth="1"/>
    <col min="523" max="524" width="12.88671875" style="322" customWidth="1"/>
    <col min="525" max="525" width="14.44140625" style="322" customWidth="1"/>
    <col min="526" max="526" width="12.109375" style="322" customWidth="1"/>
    <col min="527" max="527" width="10.109375" style="322" bestFit="1" customWidth="1"/>
    <col min="528" max="767" width="10" style="322"/>
    <col min="768" max="768" width="6.109375" style="322" customWidth="1"/>
    <col min="769" max="769" width="40.109375" style="322" customWidth="1"/>
    <col min="770" max="770" width="12.109375" style="322" customWidth="1"/>
    <col min="771" max="771" width="13.33203125" style="322" customWidth="1"/>
    <col min="772" max="772" width="14.109375" style="322" customWidth="1"/>
    <col min="773" max="773" width="11" style="322" customWidth="1"/>
    <col min="774" max="774" width="12.33203125" style="322" customWidth="1"/>
    <col min="775" max="775" width="11.6640625" style="322" customWidth="1"/>
    <col min="776" max="776" width="12.44140625" style="322" customWidth="1"/>
    <col min="777" max="777" width="12.88671875" style="322" customWidth="1"/>
    <col min="778" max="778" width="11.6640625" style="322" customWidth="1"/>
    <col min="779" max="780" width="12.88671875" style="322" customWidth="1"/>
    <col min="781" max="781" width="14.44140625" style="322" customWidth="1"/>
    <col min="782" max="782" width="12.109375" style="322" customWidth="1"/>
    <col min="783" max="783" width="10.109375" style="322" bestFit="1" customWidth="1"/>
    <col min="784" max="1023" width="10" style="322"/>
    <col min="1024" max="1024" width="6.109375" style="322" customWidth="1"/>
    <col min="1025" max="1025" width="40.109375" style="322" customWidth="1"/>
    <col min="1026" max="1026" width="12.109375" style="322" customWidth="1"/>
    <col min="1027" max="1027" width="13.33203125" style="322" customWidth="1"/>
    <col min="1028" max="1028" width="14.109375" style="322" customWidth="1"/>
    <col min="1029" max="1029" width="11" style="322" customWidth="1"/>
    <col min="1030" max="1030" width="12.33203125" style="322" customWidth="1"/>
    <col min="1031" max="1031" width="11.6640625" style="322" customWidth="1"/>
    <col min="1032" max="1032" width="12.44140625" style="322" customWidth="1"/>
    <col min="1033" max="1033" width="12.88671875" style="322" customWidth="1"/>
    <col min="1034" max="1034" width="11.6640625" style="322" customWidth="1"/>
    <col min="1035" max="1036" width="12.88671875" style="322" customWidth="1"/>
    <col min="1037" max="1037" width="14.44140625" style="322" customWidth="1"/>
    <col min="1038" max="1038" width="12.109375" style="322" customWidth="1"/>
    <col min="1039" max="1039" width="10.109375" style="322" bestFit="1" customWidth="1"/>
    <col min="1040" max="1279" width="10" style="322"/>
    <col min="1280" max="1280" width="6.109375" style="322" customWidth="1"/>
    <col min="1281" max="1281" width="40.109375" style="322" customWidth="1"/>
    <col min="1282" max="1282" width="12.109375" style="322" customWidth="1"/>
    <col min="1283" max="1283" width="13.33203125" style="322" customWidth="1"/>
    <col min="1284" max="1284" width="14.109375" style="322" customWidth="1"/>
    <col min="1285" max="1285" width="11" style="322" customWidth="1"/>
    <col min="1286" max="1286" width="12.33203125" style="322" customWidth="1"/>
    <col min="1287" max="1287" width="11.6640625" style="322" customWidth="1"/>
    <col min="1288" max="1288" width="12.44140625" style="322" customWidth="1"/>
    <col min="1289" max="1289" width="12.88671875" style="322" customWidth="1"/>
    <col min="1290" max="1290" width="11.6640625" style="322" customWidth="1"/>
    <col min="1291" max="1292" width="12.88671875" style="322" customWidth="1"/>
    <col min="1293" max="1293" width="14.44140625" style="322" customWidth="1"/>
    <col min="1294" max="1294" width="12.109375" style="322" customWidth="1"/>
    <col min="1295" max="1295" width="10.109375" style="322" bestFit="1" customWidth="1"/>
    <col min="1296" max="1535" width="10" style="322"/>
    <col min="1536" max="1536" width="6.109375" style="322" customWidth="1"/>
    <col min="1537" max="1537" width="40.109375" style="322" customWidth="1"/>
    <col min="1538" max="1538" width="12.109375" style="322" customWidth="1"/>
    <col min="1539" max="1539" width="13.33203125" style="322" customWidth="1"/>
    <col min="1540" max="1540" width="14.109375" style="322" customWidth="1"/>
    <col min="1541" max="1541" width="11" style="322" customWidth="1"/>
    <col min="1542" max="1542" width="12.33203125" style="322" customWidth="1"/>
    <col min="1543" max="1543" width="11.6640625" style="322" customWidth="1"/>
    <col min="1544" max="1544" width="12.44140625" style="322" customWidth="1"/>
    <col min="1545" max="1545" width="12.88671875" style="322" customWidth="1"/>
    <col min="1546" max="1546" width="11.6640625" style="322" customWidth="1"/>
    <col min="1547" max="1548" width="12.88671875" style="322" customWidth="1"/>
    <col min="1549" max="1549" width="14.44140625" style="322" customWidth="1"/>
    <col min="1550" max="1550" width="12.109375" style="322" customWidth="1"/>
    <col min="1551" max="1551" width="10.109375" style="322" bestFit="1" customWidth="1"/>
    <col min="1552" max="1791" width="10" style="322"/>
    <col min="1792" max="1792" width="6.109375" style="322" customWidth="1"/>
    <col min="1793" max="1793" width="40.109375" style="322" customWidth="1"/>
    <col min="1794" max="1794" width="12.109375" style="322" customWidth="1"/>
    <col min="1795" max="1795" width="13.33203125" style="322" customWidth="1"/>
    <col min="1796" max="1796" width="14.109375" style="322" customWidth="1"/>
    <col min="1797" max="1797" width="11" style="322" customWidth="1"/>
    <col min="1798" max="1798" width="12.33203125" style="322" customWidth="1"/>
    <col min="1799" max="1799" width="11.6640625" style="322" customWidth="1"/>
    <col min="1800" max="1800" width="12.44140625" style="322" customWidth="1"/>
    <col min="1801" max="1801" width="12.88671875" style="322" customWidth="1"/>
    <col min="1802" max="1802" width="11.6640625" style="322" customWidth="1"/>
    <col min="1803" max="1804" width="12.88671875" style="322" customWidth="1"/>
    <col min="1805" max="1805" width="14.44140625" style="322" customWidth="1"/>
    <col min="1806" max="1806" width="12.109375" style="322" customWidth="1"/>
    <col min="1807" max="1807" width="10.109375" style="322" bestFit="1" customWidth="1"/>
    <col min="1808" max="2047" width="10" style="322"/>
    <col min="2048" max="2048" width="6.109375" style="322" customWidth="1"/>
    <col min="2049" max="2049" width="40.109375" style="322" customWidth="1"/>
    <col min="2050" max="2050" width="12.109375" style="322" customWidth="1"/>
    <col min="2051" max="2051" width="13.33203125" style="322" customWidth="1"/>
    <col min="2052" max="2052" width="14.109375" style="322" customWidth="1"/>
    <col min="2053" max="2053" width="11" style="322" customWidth="1"/>
    <col min="2054" max="2054" width="12.33203125" style="322" customWidth="1"/>
    <col min="2055" max="2055" width="11.6640625" style="322" customWidth="1"/>
    <col min="2056" max="2056" width="12.44140625" style="322" customWidth="1"/>
    <col min="2057" max="2057" width="12.88671875" style="322" customWidth="1"/>
    <col min="2058" max="2058" width="11.6640625" style="322" customWidth="1"/>
    <col min="2059" max="2060" width="12.88671875" style="322" customWidth="1"/>
    <col min="2061" max="2061" width="14.44140625" style="322" customWidth="1"/>
    <col min="2062" max="2062" width="12.109375" style="322" customWidth="1"/>
    <col min="2063" max="2063" width="10.109375" style="322" bestFit="1" customWidth="1"/>
    <col min="2064" max="2303" width="10" style="322"/>
    <col min="2304" max="2304" width="6.109375" style="322" customWidth="1"/>
    <col min="2305" max="2305" width="40.109375" style="322" customWidth="1"/>
    <col min="2306" max="2306" width="12.109375" style="322" customWidth="1"/>
    <col min="2307" max="2307" width="13.33203125" style="322" customWidth="1"/>
    <col min="2308" max="2308" width="14.109375" style="322" customWidth="1"/>
    <col min="2309" max="2309" width="11" style="322" customWidth="1"/>
    <col min="2310" max="2310" width="12.33203125" style="322" customWidth="1"/>
    <col min="2311" max="2311" width="11.6640625" style="322" customWidth="1"/>
    <col min="2312" max="2312" width="12.44140625" style="322" customWidth="1"/>
    <col min="2313" max="2313" width="12.88671875" style="322" customWidth="1"/>
    <col min="2314" max="2314" width="11.6640625" style="322" customWidth="1"/>
    <col min="2315" max="2316" width="12.88671875" style="322" customWidth="1"/>
    <col min="2317" max="2317" width="14.44140625" style="322" customWidth="1"/>
    <col min="2318" max="2318" width="12.109375" style="322" customWidth="1"/>
    <col min="2319" max="2319" width="10.109375" style="322" bestFit="1" customWidth="1"/>
    <col min="2320" max="2559" width="10" style="322"/>
    <col min="2560" max="2560" width="6.109375" style="322" customWidth="1"/>
    <col min="2561" max="2561" width="40.109375" style="322" customWidth="1"/>
    <col min="2562" max="2562" width="12.109375" style="322" customWidth="1"/>
    <col min="2563" max="2563" width="13.33203125" style="322" customWidth="1"/>
    <col min="2564" max="2564" width="14.109375" style="322" customWidth="1"/>
    <col min="2565" max="2565" width="11" style="322" customWidth="1"/>
    <col min="2566" max="2566" width="12.33203125" style="322" customWidth="1"/>
    <col min="2567" max="2567" width="11.6640625" style="322" customWidth="1"/>
    <col min="2568" max="2568" width="12.44140625" style="322" customWidth="1"/>
    <col min="2569" max="2569" width="12.88671875" style="322" customWidth="1"/>
    <col min="2570" max="2570" width="11.6640625" style="322" customWidth="1"/>
    <col min="2571" max="2572" width="12.88671875" style="322" customWidth="1"/>
    <col min="2573" max="2573" width="14.44140625" style="322" customWidth="1"/>
    <col min="2574" max="2574" width="12.109375" style="322" customWidth="1"/>
    <col min="2575" max="2575" width="10.109375" style="322" bestFit="1" customWidth="1"/>
    <col min="2576" max="2815" width="10" style="322"/>
    <col min="2816" max="2816" width="6.109375" style="322" customWidth="1"/>
    <col min="2817" max="2817" width="40.109375" style="322" customWidth="1"/>
    <col min="2818" max="2818" width="12.109375" style="322" customWidth="1"/>
    <col min="2819" max="2819" width="13.33203125" style="322" customWidth="1"/>
    <col min="2820" max="2820" width="14.109375" style="322" customWidth="1"/>
    <col min="2821" max="2821" width="11" style="322" customWidth="1"/>
    <col min="2822" max="2822" width="12.33203125" style="322" customWidth="1"/>
    <col min="2823" max="2823" width="11.6640625" style="322" customWidth="1"/>
    <col min="2824" max="2824" width="12.44140625" style="322" customWidth="1"/>
    <col min="2825" max="2825" width="12.88671875" style="322" customWidth="1"/>
    <col min="2826" max="2826" width="11.6640625" style="322" customWidth="1"/>
    <col min="2827" max="2828" width="12.88671875" style="322" customWidth="1"/>
    <col min="2829" max="2829" width="14.44140625" style="322" customWidth="1"/>
    <col min="2830" max="2830" width="12.109375" style="322" customWidth="1"/>
    <col min="2831" max="2831" width="10.109375" style="322" bestFit="1" customWidth="1"/>
    <col min="2832" max="3071" width="10" style="322"/>
    <col min="3072" max="3072" width="6.109375" style="322" customWidth="1"/>
    <col min="3073" max="3073" width="40.109375" style="322" customWidth="1"/>
    <col min="3074" max="3074" width="12.109375" style="322" customWidth="1"/>
    <col min="3075" max="3075" width="13.33203125" style="322" customWidth="1"/>
    <col min="3076" max="3076" width="14.109375" style="322" customWidth="1"/>
    <col min="3077" max="3077" width="11" style="322" customWidth="1"/>
    <col min="3078" max="3078" width="12.33203125" style="322" customWidth="1"/>
    <col min="3079" max="3079" width="11.6640625" style="322" customWidth="1"/>
    <col min="3080" max="3080" width="12.44140625" style="322" customWidth="1"/>
    <col min="3081" max="3081" width="12.88671875" style="322" customWidth="1"/>
    <col min="3082" max="3082" width="11.6640625" style="322" customWidth="1"/>
    <col min="3083" max="3084" width="12.88671875" style="322" customWidth="1"/>
    <col min="3085" max="3085" width="14.44140625" style="322" customWidth="1"/>
    <col min="3086" max="3086" width="12.109375" style="322" customWidth="1"/>
    <col min="3087" max="3087" width="10.109375" style="322" bestFit="1" customWidth="1"/>
    <col min="3088" max="3327" width="10" style="322"/>
    <col min="3328" max="3328" width="6.109375" style="322" customWidth="1"/>
    <col min="3329" max="3329" width="40.109375" style="322" customWidth="1"/>
    <col min="3330" max="3330" width="12.109375" style="322" customWidth="1"/>
    <col min="3331" max="3331" width="13.33203125" style="322" customWidth="1"/>
    <col min="3332" max="3332" width="14.109375" style="322" customWidth="1"/>
    <col min="3333" max="3333" width="11" style="322" customWidth="1"/>
    <col min="3334" max="3334" width="12.33203125" style="322" customWidth="1"/>
    <col min="3335" max="3335" width="11.6640625" style="322" customWidth="1"/>
    <col min="3336" max="3336" width="12.44140625" style="322" customWidth="1"/>
    <col min="3337" max="3337" width="12.88671875" style="322" customWidth="1"/>
    <col min="3338" max="3338" width="11.6640625" style="322" customWidth="1"/>
    <col min="3339" max="3340" width="12.88671875" style="322" customWidth="1"/>
    <col min="3341" max="3341" width="14.44140625" style="322" customWidth="1"/>
    <col min="3342" max="3342" width="12.109375" style="322" customWidth="1"/>
    <col min="3343" max="3343" width="10.109375" style="322" bestFit="1" customWidth="1"/>
    <col min="3344" max="3583" width="10" style="322"/>
    <col min="3584" max="3584" width="6.109375" style="322" customWidth="1"/>
    <col min="3585" max="3585" width="40.109375" style="322" customWidth="1"/>
    <col min="3586" max="3586" width="12.109375" style="322" customWidth="1"/>
    <col min="3587" max="3587" width="13.33203125" style="322" customWidth="1"/>
    <col min="3588" max="3588" width="14.109375" style="322" customWidth="1"/>
    <col min="3589" max="3589" width="11" style="322" customWidth="1"/>
    <col min="3590" max="3590" width="12.33203125" style="322" customWidth="1"/>
    <col min="3591" max="3591" width="11.6640625" style="322" customWidth="1"/>
    <col min="3592" max="3592" width="12.44140625" style="322" customWidth="1"/>
    <col min="3593" max="3593" width="12.88671875" style="322" customWidth="1"/>
    <col min="3594" max="3594" width="11.6640625" style="322" customWidth="1"/>
    <col min="3595" max="3596" width="12.88671875" style="322" customWidth="1"/>
    <col min="3597" max="3597" width="14.44140625" style="322" customWidth="1"/>
    <col min="3598" max="3598" width="12.109375" style="322" customWidth="1"/>
    <col min="3599" max="3599" width="10.109375" style="322" bestFit="1" customWidth="1"/>
    <col min="3600" max="3839" width="10" style="322"/>
    <col min="3840" max="3840" width="6.109375" style="322" customWidth="1"/>
    <col min="3841" max="3841" width="40.109375" style="322" customWidth="1"/>
    <col min="3842" max="3842" width="12.109375" style="322" customWidth="1"/>
    <col min="3843" max="3843" width="13.33203125" style="322" customWidth="1"/>
    <col min="3844" max="3844" width="14.109375" style="322" customWidth="1"/>
    <col min="3845" max="3845" width="11" style="322" customWidth="1"/>
    <col min="3846" max="3846" width="12.33203125" style="322" customWidth="1"/>
    <col min="3847" max="3847" width="11.6640625" style="322" customWidth="1"/>
    <col min="3848" max="3848" width="12.44140625" style="322" customWidth="1"/>
    <col min="3849" max="3849" width="12.88671875" style="322" customWidth="1"/>
    <col min="3850" max="3850" width="11.6640625" style="322" customWidth="1"/>
    <col min="3851" max="3852" width="12.88671875" style="322" customWidth="1"/>
    <col min="3853" max="3853" width="14.44140625" style="322" customWidth="1"/>
    <col min="3854" max="3854" width="12.109375" style="322" customWidth="1"/>
    <col min="3855" max="3855" width="10.109375" style="322" bestFit="1" customWidth="1"/>
    <col min="3856" max="4095" width="10" style="322"/>
    <col min="4096" max="4096" width="6.109375" style="322" customWidth="1"/>
    <col min="4097" max="4097" width="40.109375" style="322" customWidth="1"/>
    <col min="4098" max="4098" width="12.109375" style="322" customWidth="1"/>
    <col min="4099" max="4099" width="13.33203125" style="322" customWidth="1"/>
    <col min="4100" max="4100" width="14.109375" style="322" customWidth="1"/>
    <col min="4101" max="4101" width="11" style="322" customWidth="1"/>
    <col min="4102" max="4102" width="12.33203125" style="322" customWidth="1"/>
    <col min="4103" max="4103" width="11.6640625" style="322" customWidth="1"/>
    <col min="4104" max="4104" width="12.44140625" style="322" customWidth="1"/>
    <col min="4105" max="4105" width="12.88671875" style="322" customWidth="1"/>
    <col min="4106" max="4106" width="11.6640625" style="322" customWidth="1"/>
    <col min="4107" max="4108" width="12.88671875" style="322" customWidth="1"/>
    <col min="4109" max="4109" width="14.44140625" style="322" customWidth="1"/>
    <col min="4110" max="4110" width="12.109375" style="322" customWidth="1"/>
    <col min="4111" max="4111" width="10.109375" style="322" bestFit="1" customWidth="1"/>
    <col min="4112" max="4351" width="10" style="322"/>
    <col min="4352" max="4352" width="6.109375" style="322" customWidth="1"/>
    <col min="4353" max="4353" width="40.109375" style="322" customWidth="1"/>
    <col min="4354" max="4354" width="12.109375" style="322" customWidth="1"/>
    <col min="4355" max="4355" width="13.33203125" style="322" customWidth="1"/>
    <col min="4356" max="4356" width="14.109375" style="322" customWidth="1"/>
    <col min="4357" max="4357" width="11" style="322" customWidth="1"/>
    <col min="4358" max="4358" width="12.33203125" style="322" customWidth="1"/>
    <col min="4359" max="4359" width="11.6640625" style="322" customWidth="1"/>
    <col min="4360" max="4360" width="12.44140625" style="322" customWidth="1"/>
    <col min="4361" max="4361" width="12.88671875" style="322" customWidth="1"/>
    <col min="4362" max="4362" width="11.6640625" style="322" customWidth="1"/>
    <col min="4363" max="4364" width="12.88671875" style="322" customWidth="1"/>
    <col min="4365" max="4365" width="14.44140625" style="322" customWidth="1"/>
    <col min="4366" max="4366" width="12.109375" style="322" customWidth="1"/>
    <col min="4367" max="4367" width="10.109375" style="322" bestFit="1" customWidth="1"/>
    <col min="4368" max="4607" width="10" style="322"/>
    <col min="4608" max="4608" width="6.109375" style="322" customWidth="1"/>
    <col min="4609" max="4609" width="40.109375" style="322" customWidth="1"/>
    <col min="4610" max="4610" width="12.109375" style="322" customWidth="1"/>
    <col min="4611" max="4611" width="13.33203125" style="322" customWidth="1"/>
    <col min="4612" max="4612" width="14.109375" style="322" customWidth="1"/>
    <col min="4613" max="4613" width="11" style="322" customWidth="1"/>
    <col min="4614" max="4614" width="12.33203125" style="322" customWidth="1"/>
    <col min="4615" max="4615" width="11.6640625" style="322" customWidth="1"/>
    <col min="4616" max="4616" width="12.44140625" style="322" customWidth="1"/>
    <col min="4617" max="4617" width="12.88671875" style="322" customWidth="1"/>
    <col min="4618" max="4618" width="11.6640625" style="322" customWidth="1"/>
    <col min="4619" max="4620" width="12.88671875" style="322" customWidth="1"/>
    <col min="4621" max="4621" width="14.44140625" style="322" customWidth="1"/>
    <col min="4622" max="4622" width="12.109375" style="322" customWidth="1"/>
    <col min="4623" max="4623" width="10.109375" style="322" bestFit="1" customWidth="1"/>
    <col min="4624" max="4863" width="10" style="322"/>
    <col min="4864" max="4864" width="6.109375" style="322" customWidth="1"/>
    <col min="4865" max="4865" width="40.109375" style="322" customWidth="1"/>
    <col min="4866" max="4866" width="12.109375" style="322" customWidth="1"/>
    <col min="4867" max="4867" width="13.33203125" style="322" customWidth="1"/>
    <col min="4868" max="4868" width="14.109375" style="322" customWidth="1"/>
    <col min="4869" max="4869" width="11" style="322" customWidth="1"/>
    <col min="4870" max="4870" width="12.33203125" style="322" customWidth="1"/>
    <col min="4871" max="4871" width="11.6640625" style="322" customWidth="1"/>
    <col min="4872" max="4872" width="12.44140625" style="322" customWidth="1"/>
    <col min="4873" max="4873" width="12.88671875" style="322" customWidth="1"/>
    <col min="4874" max="4874" width="11.6640625" style="322" customWidth="1"/>
    <col min="4875" max="4876" width="12.88671875" style="322" customWidth="1"/>
    <col min="4877" max="4877" width="14.44140625" style="322" customWidth="1"/>
    <col min="4878" max="4878" width="12.109375" style="322" customWidth="1"/>
    <col min="4879" max="4879" width="10.109375" style="322" bestFit="1" customWidth="1"/>
    <col min="4880" max="5119" width="10" style="322"/>
    <col min="5120" max="5120" width="6.109375" style="322" customWidth="1"/>
    <col min="5121" max="5121" width="40.109375" style="322" customWidth="1"/>
    <col min="5122" max="5122" width="12.109375" style="322" customWidth="1"/>
    <col min="5123" max="5123" width="13.33203125" style="322" customWidth="1"/>
    <col min="5124" max="5124" width="14.109375" style="322" customWidth="1"/>
    <col min="5125" max="5125" width="11" style="322" customWidth="1"/>
    <col min="5126" max="5126" width="12.33203125" style="322" customWidth="1"/>
    <col min="5127" max="5127" width="11.6640625" style="322" customWidth="1"/>
    <col min="5128" max="5128" width="12.44140625" style="322" customWidth="1"/>
    <col min="5129" max="5129" width="12.88671875" style="322" customWidth="1"/>
    <col min="5130" max="5130" width="11.6640625" style="322" customWidth="1"/>
    <col min="5131" max="5132" width="12.88671875" style="322" customWidth="1"/>
    <col min="5133" max="5133" width="14.44140625" style="322" customWidth="1"/>
    <col min="5134" max="5134" width="12.109375" style="322" customWidth="1"/>
    <col min="5135" max="5135" width="10.109375" style="322" bestFit="1" customWidth="1"/>
    <col min="5136" max="5375" width="10" style="322"/>
    <col min="5376" max="5376" width="6.109375" style="322" customWidth="1"/>
    <col min="5377" max="5377" width="40.109375" style="322" customWidth="1"/>
    <col min="5378" max="5378" width="12.109375" style="322" customWidth="1"/>
    <col min="5379" max="5379" width="13.33203125" style="322" customWidth="1"/>
    <col min="5380" max="5380" width="14.109375" style="322" customWidth="1"/>
    <col min="5381" max="5381" width="11" style="322" customWidth="1"/>
    <col min="5382" max="5382" width="12.33203125" style="322" customWidth="1"/>
    <col min="5383" max="5383" width="11.6640625" style="322" customWidth="1"/>
    <col min="5384" max="5384" width="12.44140625" style="322" customWidth="1"/>
    <col min="5385" max="5385" width="12.88671875" style="322" customWidth="1"/>
    <col min="5386" max="5386" width="11.6640625" style="322" customWidth="1"/>
    <col min="5387" max="5388" width="12.88671875" style="322" customWidth="1"/>
    <col min="5389" max="5389" width="14.44140625" style="322" customWidth="1"/>
    <col min="5390" max="5390" width="12.109375" style="322" customWidth="1"/>
    <col min="5391" max="5391" width="10.109375" style="322" bestFit="1" customWidth="1"/>
    <col min="5392" max="5631" width="10" style="322"/>
    <col min="5632" max="5632" width="6.109375" style="322" customWidth="1"/>
    <col min="5633" max="5633" width="40.109375" style="322" customWidth="1"/>
    <col min="5634" max="5634" width="12.109375" style="322" customWidth="1"/>
    <col min="5635" max="5635" width="13.33203125" style="322" customWidth="1"/>
    <col min="5636" max="5636" width="14.109375" style="322" customWidth="1"/>
    <col min="5637" max="5637" width="11" style="322" customWidth="1"/>
    <col min="5638" max="5638" width="12.33203125" style="322" customWidth="1"/>
    <col min="5639" max="5639" width="11.6640625" style="322" customWidth="1"/>
    <col min="5640" max="5640" width="12.44140625" style="322" customWidth="1"/>
    <col min="5641" max="5641" width="12.88671875" style="322" customWidth="1"/>
    <col min="5642" max="5642" width="11.6640625" style="322" customWidth="1"/>
    <col min="5643" max="5644" width="12.88671875" style="322" customWidth="1"/>
    <col min="5645" max="5645" width="14.44140625" style="322" customWidth="1"/>
    <col min="5646" max="5646" width="12.109375" style="322" customWidth="1"/>
    <col min="5647" max="5647" width="10.109375" style="322" bestFit="1" customWidth="1"/>
    <col min="5648" max="5887" width="10" style="322"/>
    <col min="5888" max="5888" width="6.109375" style="322" customWidth="1"/>
    <col min="5889" max="5889" width="40.109375" style="322" customWidth="1"/>
    <col min="5890" max="5890" width="12.109375" style="322" customWidth="1"/>
    <col min="5891" max="5891" width="13.33203125" style="322" customWidth="1"/>
    <col min="5892" max="5892" width="14.109375" style="322" customWidth="1"/>
    <col min="5893" max="5893" width="11" style="322" customWidth="1"/>
    <col min="5894" max="5894" width="12.33203125" style="322" customWidth="1"/>
    <col min="5895" max="5895" width="11.6640625" style="322" customWidth="1"/>
    <col min="5896" max="5896" width="12.44140625" style="322" customWidth="1"/>
    <col min="5897" max="5897" width="12.88671875" style="322" customWidth="1"/>
    <col min="5898" max="5898" width="11.6640625" style="322" customWidth="1"/>
    <col min="5899" max="5900" width="12.88671875" style="322" customWidth="1"/>
    <col min="5901" max="5901" width="14.44140625" style="322" customWidth="1"/>
    <col min="5902" max="5902" width="12.109375" style="322" customWidth="1"/>
    <col min="5903" max="5903" width="10.109375" style="322" bestFit="1" customWidth="1"/>
    <col min="5904" max="6143" width="10" style="322"/>
    <col min="6144" max="6144" width="6.109375" style="322" customWidth="1"/>
    <col min="6145" max="6145" width="40.109375" style="322" customWidth="1"/>
    <col min="6146" max="6146" width="12.109375" style="322" customWidth="1"/>
    <col min="6147" max="6147" width="13.33203125" style="322" customWidth="1"/>
    <col min="6148" max="6148" width="14.109375" style="322" customWidth="1"/>
    <col min="6149" max="6149" width="11" style="322" customWidth="1"/>
    <col min="6150" max="6150" width="12.33203125" style="322" customWidth="1"/>
    <col min="6151" max="6151" width="11.6640625" style="322" customWidth="1"/>
    <col min="6152" max="6152" width="12.44140625" style="322" customWidth="1"/>
    <col min="6153" max="6153" width="12.88671875" style="322" customWidth="1"/>
    <col min="6154" max="6154" width="11.6640625" style="322" customWidth="1"/>
    <col min="6155" max="6156" width="12.88671875" style="322" customWidth="1"/>
    <col min="6157" max="6157" width="14.44140625" style="322" customWidth="1"/>
    <col min="6158" max="6158" width="12.109375" style="322" customWidth="1"/>
    <col min="6159" max="6159" width="10.109375" style="322" bestFit="1" customWidth="1"/>
    <col min="6160" max="6399" width="10" style="322"/>
    <col min="6400" max="6400" width="6.109375" style="322" customWidth="1"/>
    <col min="6401" max="6401" width="40.109375" style="322" customWidth="1"/>
    <col min="6402" max="6402" width="12.109375" style="322" customWidth="1"/>
    <col min="6403" max="6403" width="13.33203125" style="322" customWidth="1"/>
    <col min="6404" max="6404" width="14.109375" style="322" customWidth="1"/>
    <col min="6405" max="6405" width="11" style="322" customWidth="1"/>
    <col min="6406" max="6406" width="12.33203125" style="322" customWidth="1"/>
    <col min="6407" max="6407" width="11.6640625" style="322" customWidth="1"/>
    <col min="6408" max="6408" width="12.44140625" style="322" customWidth="1"/>
    <col min="6409" max="6409" width="12.88671875" style="322" customWidth="1"/>
    <col min="6410" max="6410" width="11.6640625" style="322" customWidth="1"/>
    <col min="6411" max="6412" width="12.88671875" style="322" customWidth="1"/>
    <col min="6413" max="6413" width="14.44140625" style="322" customWidth="1"/>
    <col min="6414" max="6414" width="12.109375" style="322" customWidth="1"/>
    <col min="6415" max="6415" width="10.109375" style="322" bestFit="1" customWidth="1"/>
    <col min="6416" max="6655" width="10" style="322"/>
    <col min="6656" max="6656" width="6.109375" style="322" customWidth="1"/>
    <col min="6657" max="6657" width="40.109375" style="322" customWidth="1"/>
    <col min="6658" max="6658" width="12.109375" style="322" customWidth="1"/>
    <col min="6659" max="6659" width="13.33203125" style="322" customWidth="1"/>
    <col min="6660" max="6660" width="14.109375" style="322" customWidth="1"/>
    <col min="6661" max="6661" width="11" style="322" customWidth="1"/>
    <col min="6662" max="6662" width="12.33203125" style="322" customWidth="1"/>
    <col min="6663" max="6663" width="11.6640625" style="322" customWidth="1"/>
    <col min="6664" max="6664" width="12.44140625" style="322" customWidth="1"/>
    <col min="6665" max="6665" width="12.88671875" style="322" customWidth="1"/>
    <col min="6666" max="6666" width="11.6640625" style="322" customWidth="1"/>
    <col min="6667" max="6668" width="12.88671875" style="322" customWidth="1"/>
    <col min="6669" max="6669" width="14.44140625" style="322" customWidth="1"/>
    <col min="6670" max="6670" width="12.109375" style="322" customWidth="1"/>
    <col min="6671" max="6671" width="10.109375" style="322" bestFit="1" customWidth="1"/>
    <col min="6672" max="6911" width="10" style="322"/>
    <col min="6912" max="6912" width="6.109375" style="322" customWidth="1"/>
    <col min="6913" max="6913" width="40.109375" style="322" customWidth="1"/>
    <col min="6914" max="6914" width="12.109375" style="322" customWidth="1"/>
    <col min="6915" max="6915" width="13.33203125" style="322" customWidth="1"/>
    <col min="6916" max="6916" width="14.109375" style="322" customWidth="1"/>
    <col min="6917" max="6917" width="11" style="322" customWidth="1"/>
    <col min="6918" max="6918" width="12.33203125" style="322" customWidth="1"/>
    <col min="6919" max="6919" width="11.6640625" style="322" customWidth="1"/>
    <col min="6920" max="6920" width="12.44140625" style="322" customWidth="1"/>
    <col min="6921" max="6921" width="12.88671875" style="322" customWidth="1"/>
    <col min="6922" max="6922" width="11.6640625" style="322" customWidth="1"/>
    <col min="6923" max="6924" width="12.88671875" style="322" customWidth="1"/>
    <col min="6925" max="6925" width="14.44140625" style="322" customWidth="1"/>
    <col min="6926" max="6926" width="12.109375" style="322" customWidth="1"/>
    <col min="6927" max="6927" width="10.109375" style="322" bestFit="1" customWidth="1"/>
    <col min="6928" max="7167" width="10" style="322"/>
    <col min="7168" max="7168" width="6.109375" style="322" customWidth="1"/>
    <col min="7169" max="7169" width="40.109375" style="322" customWidth="1"/>
    <col min="7170" max="7170" width="12.109375" style="322" customWidth="1"/>
    <col min="7171" max="7171" width="13.33203125" style="322" customWidth="1"/>
    <col min="7172" max="7172" width="14.109375" style="322" customWidth="1"/>
    <col min="7173" max="7173" width="11" style="322" customWidth="1"/>
    <col min="7174" max="7174" width="12.33203125" style="322" customWidth="1"/>
    <col min="7175" max="7175" width="11.6640625" style="322" customWidth="1"/>
    <col min="7176" max="7176" width="12.44140625" style="322" customWidth="1"/>
    <col min="7177" max="7177" width="12.88671875" style="322" customWidth="1"/>
    <col min="7178" max="7178" width="11.6640625" style="322" customWidth="1"/>
    <col min="7179" max="7180" width="12.88671875" style="322" customWidth="1"/>
    <col min="7181" max="7181" width="14.44140625" style="322" customWidth="1"/>
    <col min="7182" max="7182" width="12.109375" style="322" customWidth="1"/>
    <col min="7183" max="7183" width="10.109375" style="322" bestFit="1" customWidth="1"/>
    <col min="7184" max="7423" width="10" style="322"/>
    <col min="7424" max="7424" width="6.109375" style="322" customWidth="1"/>
    <col min="7425" max="7425" width="40.109375" style="322" customWidth="1"/>
    <col min="7426" max="7426" width="12.109375" style="322" customWidth="1"/>
    <col min="7427" max="7427" width="13.33203125" style="322" customWidth="1"/>
    <col min="7428" max="7428" width="14.109375" style="322" customWidth="1"/>
    <col min="7429" max="7429" width="11" style="322" customWidth="1"/>
    <col min="7430" max="7430" width="12.33203125" style="322" customWidth="1"/>
    <col min="7431" max="7431" width="11.6640625" style="322" customWidth="1"/>
    <col min="7432" max="7432" width="12.44140625" style="322" customWidth="1"/>
    <col min="7433" max="7433" width="12.88671875" style="322" customWidth="1"/>
    <col min="7434" max="7434" width="11.6640625" style="322" customWidth="1"/>
    <col min="7435" max="7436" width="12.88671875" style="322" customWidth="1"/>
    <col min="7437" max="7437" width="14.44140625" style="322" customWidth="1"/>
    <col min="7438" max="7438" width="12.109375" style="322" customWidth="1"/>
    <col min="7439" max="7439" width="10.109375" style="322" bestFit="1" customWidth="1"/>
    <col min="7440" max="7679" width="10" style="322"/>
    <col min="7680" max="7680" width="6.109375" style="322" customWidth="1"/>
    <col min="7681" max="7681" width="40.109375" style="322" customWidth="1"/>
    <col min="7682" max="7682" width="12.109375" style="322" customWidth="1"/>
    <col min="7683" max="7683" width="13.33203125" style="322" customWidth="1"/>
    <col min="7684" max="7684" width="14.109375" style="322" customWidth="1"/>
    <col min="7685" max="7685" width="11" style="322" customWidth="1"/>
    <col min="7686" max="7686" width="12.33203125" style="322" customWidth="1"/>
    <col min="7687" max="7687" width="11.6640625" style="322" customWidth="1"/>
    <col min="7688" max="7688" width="12.44140625" style="322" customWidth="1"/>
    <col min="7689" max="7689" width="12.88671875" style="322" customWidth="1"/>
    <col min="7690" max="7690" width="11.6640625" style="322" customWidth="1"/>
    <col min="7691" max="7692" width="12.88671875" style="322" customWidth="1"/>
    <col min="7693" max="7693" width="14.44140625" style="322" customWidth="1"/>
    <col min="7694" max="7694" width="12.109375" style="322" customWidth="1"/>
    <col min="7695" max="7695" width="10.109375" style="322" bestFit="1" customWidth="1"/>
    <col min="7696" max="7935" width="10" style="322"/>
    <col min="7936" max="7936" width="6.109375" style="322" customWidth="1"/>
    <col min="7937" max="7937" width="40.109375" style="322" customWidth="1"/>
    <col min="7938" max="7938" width="12.109375" style="322" customWidth="1"/>
    <col min="7939" max="7939" width="13.33203125" style="322" customWidth="1"/>
    <col min="7940" max="7940" width="14.109375" style="322" customWidth="1"/>
    <col min="7941" max="7941" width="11" style="322" customWidth="1"/>
    <col min="7942" max="7942" width="12.33203125" style="322" customWidth="1"/>
    <col min="7943" max="7943" width="11.6640625" style="322" customWidth="1"/>
    <col min="7944" max="7944" width="12.44140625" style="322" customWidth="1"/>
    <col min="7945" max="7945" width="12.88671875" style="322" customWidth="1"/>
    <col min="7946" max="7946" width="11.6640625" style="322" customWidth="1"/>
    <col min="7947" max="7948" width="12.88671875" style="322" customWidth="1"/>
    <col min="7949" max="7949" width="14.44140625" style="322" customWidth="1"/>
    <col min="7950" max="7950" width="12.109375" style="322" customWidth="1"/>
    <col min="7951" max="7951" width="10.109375" style="322" bestFit="1" customWidth="1"/>
    <col min="7952" max="8191" width="10" style="322"/>
    <col min="8192" max="8192" width="6.109375" style="322" customWidth="1"/>
    <col min="8193" max="8193" width="40.109375" style="322" customWidth="1"/>
    <col min="8194" max="8194" width="12.109375" style="322" customWidth="1"/>
    <col min="8195" max="8195" width="13.33203125" style="322" customWidth="1"/>
    <col min="8196" max="8196" width="14.109375" style="322" customWidth="1"/>
    <col min="8197" max="8197" width="11" style="322" customWidth="1"/>
    <col min="8198" max="8198" width="12.33203125" style="322" customWidth="1"/>
    <col min="8199" max="8199" width="11.6640625" style="322" customWidth="1"/>
    <col min="8200" max="8200" width="12.44140625" style="322" customWidth="1"/>
    <col min="8201" max="8201" width="12.88671875" style="322" customWidth="1"/>
    <col min="8202" max="8202" width="11.6640625" style="322" customWidth="1"/>
    <col min="8203" max="8204" width="12.88671875" style="322" customWidth="1"/>
    <col min="8205" max="8205" width="14.44140625" style="322" customWidth="1"/>
    <col min="8206" max="8206" width="12.109375" style="322" customWidth="1"/>
    <col min="8207" max="8207" width="10.109375" style="322" bestFit="1" customWidth="1"/>
    <col min="8208" max="8447" width="10" style="322"/>
    <col min="8448" max="8448" width="6.109375" style="322" customWidth="1"/>
    <col min="8449" max="8449" width="40.109375" style="322" customWidth="1"/>
    <col min="8450" max="8450" width="12.109375" style="322" customWidth="1"/>
    <col min="8451" max="8451" width="13.33203125" style="322" customWidth="1"/>
    <col min="8452" max="8452" width="14.109375" style="322" customWidth="1"/>
    <col min="8453" max="8453" width="11" style="322" customWidth="1"/>
    <col min="8454" max="8454" width="12.33203125" style="322" customWidth="1"/>
    <col min="8455" max="8455" width="11.6640625" style="322" customWidth="1"/>
    <col min="8456" max="8456" width="12.44140625" style="322" customWidth="1"/>
    <col min="8457" max="8457" width="12.88671875" style="322" customWidth="1"/>
    <col min="8458" max="8458" width="11.6640625" style="322" customWidth="1"/>
    <col min="8459" max="8460" width="12.88671875" style="322" customWidth="1"/>
    <col min="8461" max="8461" width="14.44140625" style="322" customWidth="1"/>
    <col min="8462" max="8462" width="12.109375" style="322" customWidth="1"/>
    <col min="8463" max="8463" width="10.109375" style="322" bestFit="1" customWidth="1"/>
    <col min="8464" max="8703" width="10" style="322"/>
    <col min="8704" max="8704" width="6.109375" style="322" customWidth="1"/>
    <col min="8705" max="8705" width="40.109375" style="322" customWidth="1"/>
    <col min="8706" max="8706" width="12.109375" style="322" customWidth="1"/>
    <col min="8707" max="8707" width="13.33203125" style="322" customWidth="1"/>
    <col min="8708" max="8708" width="14.109375" style="322" customWidth="1"/>
    <col min="8709" max="8709" width="11" style="322" customWidth="1"/>
    <col min="8710" max="8710" width="12.33203125" style="322" customWidth="1"/>
    <col min="8711" max="8711" width="11.6640625" style="322" customWidth="1"/>
    <col min="8712" max="8712" width="12.44140625" style="322" customWidth="1"/>
    <col min="8713" max="8713" width="12.88671875" style="322" customWidth="1"/>
    <col min="8714" max="8714" width="11.6640625" style="322" customWidth="1"/>
    <col min="8715" max="8716" width="12.88671875" style="322" customWidth="1"/>
    <col min="8717" max="8717" width="14.44140625" style="322" customWidth="1"/>
    <col min="8718" max="8718" width="12.109375" style="322" customWidth="1"/>
    <col min="8719" max="8719" width="10.109375" style="322" bestFit="1" customWidth="1"/>
    <col min="8720" max="8959" width="10" style="322"/>
    <col min="8960" max="8960" width="6.109375" style="322" customWidth="1"/>
    <col min="8961" max="8961" width="40.109375" style="322" customWidth="1"/>
    <col min="8962" max="8962" width="12.109375" style="322" customWidth="1"/>
    <col min="8963" max="8963" width="13.33203125" style="322" customWidth="1"/>
    <col min="8964" max="8964" width="14.109375" style="322" customWidth="1"/>
    <col min="8965" max="8965" width="11" style="322" customWidth="1"/>
    <col min="8966" max="8966" width="12.33203125" style="322" customWidth="1"/>
    <col min="8967" max="8967" width="11.6640625" style="322" customWidth="1"/>
    <col min="8968" max="8968" width="12.44140625" style="322" customWidth="1"/>
    <col min="8969" max="8969" width="12.88671875" style="322" customWidth="1"/>
    <col min="8970" max="8970" width="11.6640625" style="322" customWidth="1"/>
    <col min="8971" max="8972" width="12.88671875" style="322" customWidth="1"/>
    <col min="8973" max="8973" width="14.44140625" style="322" customWidth="1"/>
    <col min="8974" max="8974" width="12.109375" style="322" customWidth="1"/>
    <col min="8975" max="8975" width="10.109375" style="322" bestFit="1" customWidth="1"/>
    <col min="8976" max="9215" width="10" style="322"/>
    <col min="9216" max="9216" width="6.109375" style="322" customWidth="1"/>
    <col min="9217" max="9217" width="40.109375" style="322" customWidth="1"/>
    <col min="9218" max="9218" width="12.109375" style="322" customWidth="1"/>
    <col min="9219" max="9219" width="13.33203125" style="322" customWidth="1"/>
    <col min="9220" max="9220" width="14.109375" style="322" customWidth="1"/>
    <col min="9221" max="9221" width="11" style="322" customWidth="1"/>
    <col min="9222" max="9222" width="12.33203125" style="322" customWidth="1"/>
    <col min="9223" max="9223" width="11.6640625" style="322" customWidth="1"/>
    <col min="9224" max="9224" width="12.44140625" style="322" customWidth="1"/>
    <col min="9225" max="9225" width="12.88671875" style="322" customWidth="1"/>
    <col min="9226" max="9226" width="11.6640625" style="322" customWidth="1"/>
    <col min="9227" max="9228" width="12.88671875" style="322" customWidth="1"/>
    <col min="9229" max="9229" width="14.44140625" style="322" customWidth="1"/>
    <col min="9230" max="9230" width="12.109375" style="322" customWidth="1"/>
    <col min="9231" max="9231" width="10.109375" style="322" bestFit="1" customWidth="1"/>
    <col min="9232" max="9471" width="10" style="322"/>
    <col min="9472" max="9472" width="6.109375" style="322" customWidth="1"/>
    <col min="9473" max="9473" width="40.109375" style="322" customWidth="1"/>
    <col min="9474" max="9474" width="12.109375" style="322" customWidth="1"/>
    <col min="9475" max="9475" width="13.33203125" style="322" customWidth="1"/>
    <col min="9476" max="9476" width="14.109375" style="322" customWidth="1"/>
    <col min="9477" max="9477" width="11" style="322" customWidth="1"/>
    <col min="9478" max="9478" width="12.33203125" style="322" customWidth="1"/>
    <col min="9479" max="9479" width="11.6640625" style="322" customWidth="1"/>
    <col min="9480" max="9480" width="12.44140625" style="322" customWidth="1"/>
    <col min="9481" max="9481" width="12.88671875" style="322" customWidth="1"/>
    <col min="9482" max="9482" width="11.6640625" style="322" customWidth="1"/>
    <col min="9483" max="9484" width="12.88671875" style="322" customWidth="1"/>
    <col min="9485" max="9485" width="14.44140625" style="322" customWidth="1"/>
    <col min="9486" max="9486" width="12.109375" style="322" customWidth="1"/>
    <col min="9487" max="9487" width="10.109375" style="322" bestFit="1" customWidth="1"/>
    <col min="9488" max="9727" width="10" style="322"/>
    <col min="9728" max="9728" width="6.109375" style="322" customWidth="1"/>
    <col min="9729" max="9729" width="40.109375" style="322" customWidth="1"/>
    <col min="9730" max="9730" width="12.109375" style="322" customWidth="1"/>
    <col min="9731" max="9731" width="13.33203125" style="322" customWidth="1"/>
    <col min="9732" max="9732" width="14.109375" style="322" customWidth="1"/>
    <col min="9733" max="9733" width="11" style="322" customWidth="1"/>
    <col min="9734" max="9734" width="12.33203125" style="322" customWidth="1"/>
    <col min="9735" max="9735" width="11.6640625" style="322" customWidth="1"/>
    <col min="9736" max="9736" width="12.44140625" style="322" customWidth="1"/>
    <col min="9737" max="9737" width="12.88671875" style="322" customWidth="1"/>
    <col min="9738" max="9738" width="11.6640625" style="322" customWidth="1"/>
    <col min="9739" max="9740" width="12.88671875" style="322" customWidth="1"/>
    <col min="9741" max="9741" width="14.44140625" style="322" customWidth="1"/>
    <col min="9742" max="9742" width="12.109375" style="322" customWidth="1"/>
    <col min="9743" max="9743" width="10.109375" style="322" bestFit="1" customWidth="1"/>
    <col min="9744" max="9983" width="10" style="322"/>
    <col min="9984" max="9984" width="6.109375" style="322" customWidth="1"/>
    <col min="9985" max="9985" width="40.109375" style="322" customWidth="1"/>
    <col min="9986" max="9986" width="12.109375" style="322" customWidth="1"/>
    <col min="9987" max="9987" width="13.33203125" style="322" customWidth="1"/>
    <col min="9988" max="9988" width="14.109375" style="322" customWidth="1"/>
    <col min="9989" max="9989" width="11" style="322" customWidth="1"/>
    <col min="9990" max="9990" width="12.33203125" style="322" customWidth="1"/>
    <col min="9991" max="9991" width="11.6640625" style="322" customWidth="1"/>
    <col min="9992" max="9992" width="12.44140625" style="322" customWidth="1"/>
    <col min="9993" max="9993" width="12.88671875" style="322" customWidth="1"/>
    <col min="9994" max="9994" width="11.6640625" style="322" customWidth="1"/>
    <col min="9995" max="9996" width="12.88671875" style="322" customWidth="1"/>
    <col min="9997" max="9997" width="14.44140625" style="322" customWidth="1"/>
    <col min="9998" max="9998" width="12.109375" style="322" customWidth="1"/>
    <col min="9999" max="9999" width="10.109375" style="322" bestFit="1" customWidth="1"/>
    <col min="10000" max="10239" width="10" style="322"/>
    <col min="10240" max="10240" width="6.109375" style="322" customWidth="1"/>
    <col min="10241" max="10241" width="40.109375" style="322" customWidth="1"/>
    <col min="10242" max="10242" width="12.109375" style="322" customWidth="1"/>
    <col min="10243" max="10243" width="13.33203125" style="322" customWidth="1"/>
    <col min="10244" max="10244" width="14.109375" style="322" customWidth="1"/>
    <col min="10245" max="10245" width="11" style="322" customWidth="1"/>
    <col min="10246" max="10246" width="12.33203125" style="322" customWidth="1"/>
    <col min="10247" max="10247" width="11.6640625" style="322" customWidth="1"/>
    <col min="10248" max="10248" width="12.44140625" style="322" customWidth="1"/>
    <col min="10249" max="10249" width="12.88671875" style="322" customWidth="1"/>
    <col min="10250" max="10250" width="11.6640625" style="322" customWidth="1"/>
    <col min="10251" max="10252" width="12.88671875" style="322" customWidth="1"/>
    <col min="10253" max="10253" width="14.44140625" style="322" customWidth="1"/>
    <col min="10254" max="10254" width="12.109375" style="322" customWidth="1"/>
    <col min="10255" max="10255" width="10.109375" style="322" bestFit="1" customWidth="1"/>
    <col min="10256" max="10495" width="10" style="322"/>
    <col min="10496" max="10496" width="6.109375" style="322" customWidth="1"/>
    <col min="10497" max="10497" width="40.109375" style="322" customWidth="1"/>
    <col min="10498" max="10498" width="12.109375" style="322" customWidth="1"/>
    <col min="10499" max="10499" width="13.33203125" style="322" customWidth="1"/>
    <col min="10500" max="10500" width="14.109375" style="322" customWidth="1"/>
    <col min="10501" max="10501" width="11" style="322" customWidth="1"/>
    <col min="10502" max="10502" width="12.33203125" style="322" customWidth="1"/>
    <col min="10503" max="10503" width="11.6640625" style="322" customWidth="1"/>
    <col min="10504" max="10504" width="12.44140625" style="322" customWidth="1"/>
    <col min="10505" max="10505" width="12.88671875" style="322" customWidth="1"/>
    <col min="10506" max="10506" width="11.6640625" style="322" customWidth="1"/>
    <col min="10507" max="10508" width="12.88671875" style="322" customWidth="1"/>
    <col min="10509" max="10509" width="14.44140625" style="322" customWidth="1"/>
    <col min="10510" max="10510" width="12.109375" style="322" customWidth="1"/>
    <col min="10511" max="10511" width="10.109375" style="322" bestFit="1" customWidth="1"/>
    <col min="10512" max="10751" width="10" style="322"/>
    <col min="10752" max="10752" width="6.109375" style="322" customWidth="1"/>
    <col min="10753" max="10753" width="40.109375" style="322" customWidth="1"/>
    <col min="10754" max="10754" width="12.109375" style="322" customWidth="1"/>
    <col min="10755" max="10755" width="13.33203125" style="322" customWidth="1"/>
    <col min="10756" max="10756" width="14.109375" style="322" customWidth="1"/>
    <col min="10757" max="10757" width="11" style="322" customWidth="1"/>
    <col min="10758" max="10758" width="12.33203125" style="322" customWidth="1"/>
    <col min="10759" max="10759" width="11.6640625" style="322" customWidth="1"/>
    <col min="10760" max="10760" width="12.44140625" style="322" customWidth="1"/>
    <col min="10761" max="10761" width="12.88671875" style="322" customWidth="1"/>
    <col min="10762" max="10762" width="11.6640625" style="322" customWidth="1"/>
    <col min="10763" max="10764" width="12.88671875" style="322" customWidth="1"/>
    <col min="10765" max="10765" width="14.44140625" style="322" customWidth="1"/>
    <col min="10766" max="10766" width="12.109375" style="322" customWidth="1"/>
    <col min="10767" max="10767" width="10.109375" style="322" bestFit="1" customWidth="1"/>
    <col min="10768" max="11007" width="10" style="322"/>
    <col min="11008" max="11008" width="6.109375" style="322" customWidth="1"/>
    <col min="11009" max="11009" width="40.109375" style="322" customWidth="1"/>
    <col min="11010" max="11010" width="12.109375" style="322" customWidth="1"/>
    <col min="11011" max="11011" width="13.33203125" style="322" customWidth="1"/>
    <col min="11012" max="11012" width="14.109375" style="322" customWidth="1"/>
    <col min="11013" max="11013" width="11" style="322" customWidth="1"/>
    <col min="11014" max="11014" width="12.33203125" style="322" customWidth="1"/>
    <col min="11015" max="11015" width="11.6640625" style="322" customWidth="1"/>
    <col min="11016" max="11016" width="12.44140625" style="322" customWidth="1"/>
    <col min="11017" max="11017" width="12.88671875" style="322" customWidth="1"/>
    <col min="11018" max="11018" width="11.6640625" style="322" customWidth="1"/>
    <col min="11019" max="11020" width="12.88671875" style="322" customWidth="1"/>
    <col min="11021" max="11021" width="14.44140625" style="322" customWidth="1"/>
    <col min="11022" max="11022" width="12.109375" style="322" customWidth="1"/>
    <col min="11023" max="11023" width="10.109375" style="322" bestFit="1" customWidth="1"/>
    <col min="11024" max="11263" width="10" style="322"/>
    <col min="11264" max="11264" width="6.109375" style="322" customWidth="1"/>
    <col min="11265" max="11265" width="40.109375" style="322" customWidth="1"/>
    <col min="11266" max="11266" width="12.109375" style="322" customWidth="1"/>
    <col min="11267" max="11267" width="13.33203125" style="322" customWidth="1"/>
    <col min="11268" max="11268" width="14.109375" style="322" customWidth="1"/>
    <col min="11269" max="11269" width="11" style="322" customWidth="1"/>
    <col min="11270" max="11270" width="12.33203125" style="322" customWidth="1"/>
    <col min="11271" max="11271" width="11.6640625" style="322" customWidth="1"/>
    <col min="11272" max="11272" width="12.44140625" style="322" customWidth="1"/>
    <col min="11273" max="11273" width="12.88671875" style="322" customWidth="1"/>
    <col min="11274" max="11274" width="11.6640625" style="322" customWidth="1"/>
    <col min="11275" max="11276" width="12.88671875" style="322" customWidth="1"/>
    <col min="11277" max="11277" width="14.44140625" style="322" customWidth="1"/>
    <col min="11278" max="11278" width="12.109375" style="322" customWidth="1"/>
    <col min="11279" max="11279" width="10.109375" style="322" bestFit="1" customWidth="1"/>
    <col min="11280" max="11519" width="10" style="322"/>
    <col min="11520" max="11520" width="6.109375" style="322" customWidth="1"/>
    <col min="11521" max="11521" width="40.109375" style="322" customWidth="1"/>
    <col min="11522" max="11522" width="12.109375" style="322" customWidth="1"/>
    <col min="11523" max="11523" width="13.33203125" style="322" customWidth="1"/>
    <col min="11524" max="11524" width="14.109375" style="322" customWidth="1"/>
    <col min="11525" max="11525" width="11" style="322" customWidth="1"/>
    <col min="11526" max="11526" width="12.33203125" style="322" customWidth="1"/>
    <col min="11527" max="11527" width="11.6640625" style="322" customWidth="1"/>
    <col min="11528" max="11528" width="12.44140625" style="322" customWidth="1"/>
    <col min="11529" max="11529" width="12.88671875" style="322" customWidth="1"/>
    <col min="11530" max="11530" width="11.6640625" style="322" customWidth="1"/>
    <col min="11531" max="11532" width="12.88671875" style="322" customWidth="1"/>
    <col min="11533" max="11533" width="14.44140625" style="322" customWidth="1"/>
    <col min="11534" max="11534" width="12.109375" style="322" customWidth="1"/>
    <col min="11535" max="11535" width="10.109375" style="322" bestFit="1" customWidth="1"/>
    <col min="11536" max="11775" width="10" style="322"/>
    <col min="11776" max="11776" width="6.109375" style="322" customWidth="1"/>
    <col min="11777" max="11777" width="40.109375" style="322" customWidth="1"/>
    <col min="11778" max="11778" width="12.109375" style="322" customWidth="1"/>
    <col min="11779" max="11779" width="13.33203125" style="322" customWidth="1"/>
    <col min="11780" max="11780" width="14.109375" style="322" customWidth="1"/>
    <col min="11781" max="11781" width="11" style="322" customWidth="1"/>
    <col min="11782" max="11782" width="12.33203125" style="322" customWidth="1"/>
    <col min="11783" max="11783" width="11.6640625" style="322" customWidth="1"/>
    <col min="11784" max="11784" width="12.44140625" style="322" customWidth="1"/>
    <col min="11785" max="11785" width="12.88671875" style="322" customWidth="1"/>
    <col min="11786" max="11786" width="11.6640625" style="322" customWidth="1"/>
    <col min="11787" max="11788" width="12.88671875" style="322" customWidth="1"/>
    <col min="11789" max="11789" width="14.44140625" style="322" customWidth="1"/>
    <col min="11790" max="11790" width="12.109375" style="322" customWidth="1"/>
    <col min="11791" max="11791" width="10.109375" style="322" bestFit="1" customWidth="1"/>
    <col min="11792" max="12031" width="10" style="322"/>
    <col min="12032" max="12032" width="6.109375" style="322" customWidth="1"/>
    <col min="12033" max="12033" width="40.109375" style="322" customWidth="1"/>
    <col min="12034" max="12034" width="12.109375" style="322" customWidth="1"/>
    <col min="12035" max="12035" width="13.33203125" style="322" customWidth="1"/>
    <col min="12036" max="12036" width="14.109375" style="322" customWidth="1"/>
    <col min="12037" max="12037" width="11" style="322" customWidth="1"/>
    <col min="12038" max="12038" width="12.33203125" style="322" customWidth="1"/>
    <col min="12039" max="12039" width="11.6640625" style="322" customWidth="1"/>
    <col min="12040" max="12040" width="12.44140625" style="322" customWidth="1"/>
    <col min="12041" max="12041" width="12.88671875" style="322" customWidth="1"/>
    <col min="12042" max="12042" width="11.6640625" style="322" customWidth="1"/>
    <col min="12043" max="12044" width="12.88671875" style="322" customWidth="1"/>
    <col min="12045" max="12045" width="14.44140625" style="322" customWidth="1"/>
    <col min="12046" max="12046" width="12.109375" style="322" customWidth="1"/>
    <col min="12047" max="12047" width="10.109375" style="322" bestFit="1" customWidth="1"/>
    <col min="12048" max="12287" width="10" style="322"/>
    <col min="12288" max="12288" width="6.109375" style="322" customWidth="1"/>
    <col min="12289" max="12289" width="40.109375" style="322" customWidth="1"/>
    <col min="12290" max="12290" width="12.109375" style="322" customWidth="1"/>
    <col min="12291" max="12291" width="13.33203125" style="322" customWidth="1"/>
    <col min="12292" max="12292" width="14.109375" style="322" customWidth="1"/>
    <col min="12293" max="12293" width="11" style="322" customWidth="1"/>
    <col min="12294" max="12294" width="12.33203125" style="322" customWidth="1"/>
    <col min="12295" max="12295" width="11.6640625" style="322" customWidth="1"/>
    <col min="12296" max="12296" width="12.44140625" style="322" customWidth="1"/>
    <col min="12297" max="12297" width="12.88671875" style="322" customWidth="1"/>
    <col min="12298" max="12298" width="11.6640625" style="322" customWidth="1"/>
    <col min="12299" max="12300" width="12.88671875" style="322" customWidth="1"/>
    <col min="12301" max="12301" width="14.44140625" style="322" customWidth="1"/>
    <col min="12302" max="12302" width="12.109375" style="322" customWidth="1"/>
    <col min="12303" max="12303" width="10.109375" style="322" bestFit="1" customWidth="1"/>
    <col min="12304" max="12543" width="10" style="322"/>
    <col min="12544" max="12544" width="6.109375" style="322" customWidth="1"/>
    <col min="12545" max="12545" width="40.109375" style="322" customWidth="1"/>
    <col min="12546" max="12546" width="12.109375" style="322" customWidth="1"/>
    <col min="12547" max="12547" width="13.33203125" style="322" customWidth="1"/>
    <col min="12548" max="12548" width="14.109375" style="322" customWidth="1"/>
    <col min="12549" max="12549" width="11" style="322" customWidth="1"/>
    <col min="12550" max="12550" width="12.33203125" style="322" customWidth="1"/>
    <col min="12551" max="12551" width="11.6640625" style="322" customWidth="1"/>
    <col min="12552" max="12552" width="12.44140625" style="322" customWidth="1"/>
    <col min="12553" max="12553" width="12.88671875" style="322" customWidth="1"/>
    <col min="12554" max="12554" width="11.6640625" style="322" customWidth="1"/>
    <col min="12555" max="12556" width="12.88671875" style="322" customWidth="1"/>
    <col min="12557" max="12557" width="14.44140625" style="322" customWidth="1"/>
    <col min="12558" max="12558" width="12.109375" style="322" customWidth="1"/>
    <col min="12559" max="12559" width="10.109375" style="322" bestFit="1" customWidth="1"/>
    <col min="12560" max="12799" width="10" style="322"/>
    <col min="12800" max="12800" width="6.109375" style="322" customWidth="1"/>
    <col min="12801" max="12801" width="40.109375" style="322" customWidth="1"/>
    <col min="12802" max="12802" width="12.109375" style="322" customWidth="1"/>
    <col min="12803" max="12803" width="13.33203125" style="322" customWidth="1"/>
    <col min="12804" max="12804" width="14.109375" style="322" customWidth="1"/>
    <col min="12805" max="12805" width="11" style="322" customWidth="1"/>
    <col min="12806" max="12806" width="12.33203125" style="322" customWidth="1"/>
    <col min="12807" max="12807" width="11.6640625" style="322" customWidth="1"/>
    <col min="12808" max="12808" width="12.44140625" style="322" customWidth="1"/>
    <col min="12809" max="12809" width="12.88671875" style="322" customWidth="1"/>
    <col min="12810" max="12810" width="11.6640625" style="322" customWidth="1"/>
    <col min="12811" max="12812" width="12.88671875" style="322" customWidth="1"/>
    <col min="12813" max="12813" width="14.44140625" style="322" customWidth="1"/>
    <col min="12814" max="12814" width="12.109375" style="322" customWidth="1"/>
    <col min="12815" max="12815" width="10.109375" style="322" bestFit="1" customWidth="1"/>
    <col min="12816" max="13055" width="10" style="322"/>
    <col min="13056" max="13056" width="6.109375" style="322" customWidth="1"/>
    <col min="13057" max="13057" width="40.109375" style="322" customWidth="1"/>
    <col min="13058" max="13058" width="12.109375" style="322" customWidth="1"/>
    <col min="13059" max="13059" width="13.33203125" style="322" customWidth="1"/>
    <col min="13060" max="13060" width="14.109375" style="322" customWidth="1"/>
    <col min="13061" max="13061" width="11" style="322" customWidth="1"/>
    <col min="13062" max="13062" width="12.33203125" style="322" customWidth="1"/>
    <col min="13063" max="13063" width="11.6640625" style="322" customWidth="1"/>
    <col min="13064" max="13064" width="12.44140625" style="322" customWidth="1"/>
    <col min="13065" max="13065" width="12.88671875" style="322" customWidth="1"/>
    <col min="13066" max="13066" width="11.6640625" style="322" customWidth="1"/>
    <col min="13067" max="13068" width="12.88671875" style="322" customWidth="1"/>
    <col min="13069" max="13069" width="14.44140625" style="322" customWidth="1"/>
    <col min="13070" max="13070" width="12.109375" style="322" customWidth="1"/>
    <col min="13071" max="13071" width="10.109375" style="322" bestFit="1" customWidth="1"/>
    <col min="13072" max="13311" width="10" style="322"/>
    <col min="13312" max="13312" width="6.109375" style="322" customWidth="1"/>
    <col min="13313" max="13313" width="40.109375" style="322" customWidth="1"/>
    <col min="13314" max="13314" width="12.109375" style="322" customWidth="1"/>
    <col min="13315" max="13315" width="13.33203125" style="322" customWidth="1"/>
    <col min="13316" max="13316" width="14.109375" style="322" customWidth="1"/>
    <col min="13317" max="13317" width="11" style="322" customWidth="1"/>
    <col min="13318" max="13318" width="12.33203125" style="322" customWidth="1"/>
    <col min="13319" max="13319" width="11.6640625" style="322" customWidth="1"/>
    <col min="13320" max="13320" width="12.44140625" style="322" customWidth="1"/>
    <col min="13321" max="13321" width="12.88671875" style="322" customWidth="1"/>
    <col min="13322" max="13322" width="11.6640625" style="322" customWidth="1"/>
    <col min="13323" max="13324" width="12.88671875" style="322" customWidth="1"/>
    <col min="13325" max="13325" width="14.44140625" style="322" customWidth="1"/>
    <col min="13326" max="13326" width="12.109375" style="322" customWidth="1"/>
    <col min="13327" max="13327" width="10.109375" style="322" bestFit="1" customWidth="1"/>
    <col min="13328" max="13567" width="10" style="322"/>
    <col min="13568" max="13568" width="6.109375" style="322" customWidth="1"/>
    <col min="13569" max="13569" width="40.109375" style="322" customWidth="1"/>
    <col min="13570" max="13570" width="12.109375" style="322" customWidth="1"/>
    <col min="13571" max="13571" width="13.33203125" style="322" customWidth="1"/>
    <col min="13572" max="13572" width="14.109375" style="322" customWidth="1"/>
    <col min="13573" max="13573" width="11" style="322" customWidth="1"/>
    <col min="13574" max="13574" width="12.33203125" style="322" customWidth="1"/>
    <col min="13575" max="13575" width="11.6640625" style="322" customWidth="1"/>
    <col min="13576" max="13576" width="12.44140625" style="322" customWidth="1"/>
    <col min="13577" max="13577" width="12.88671875" style="322" customWidth="1"/>
    <col min="13578" max="13578" width="11.6640625" style="322" customWidth="1"/>
    <col min="13579" max="13580" width="12.88671875" style="322" customWidth="1"/>
    <col min="13581" max="13581" width="14.44140625" style="322" customWidth="1"/>
    <col min="13582" max="13582" width="12.109375" style="322" customWidth="1"/>
    <col min="13583" max="13583" width="10.109375" style="322" bestFit="1" customWidth="1"/>
    <col min="13584" max="13823" width="10" style="322"/>
    <col min="13824" max="13824" width="6.109375" style="322" customWidth="1"/>
    <col min="13825" max="13825" width="40.109375" style="322" customWidth="1"/>
    <col min="13826" max="13826" width="12.109375" style="322" customWidth="1"/>
    <col min="13827" max="13827" width="13.33203125" style="322" customWidth="1"/>
    <col min="13828" max="13828" width="14.109375" style="322" customWidth="1"/>
    <col min="13829" max="13829" width="11" style="322" customWidth="1"/>
    <col min="13830" max="13830" width="12.33203125" style="322" customWidth="1"/>
    <col min="13831" max="13831" width="11.6640625" style="322" customWidth="1"/>
    <col min="13832" max="13832" width="12.44140625" style="322" customWidth="1"/>
    <col min="13833" max="13833" width="12.88671875" style="322" customWidth="1"/>
    <col min="13834" max="13834" width="11.6640625" style="322" customWidth="1"/>
    <col min="13835" max="13836" width="12.88671875" style="322" customWidth="1"/>
    <col min="13837" max="13837" width="14.44140625" style="322" customWidth="1"/>
    <col min="13838" max="13838" width="12.109375" style="322" customWidth="1"/>
    <col min="13839" max="13839" width="10.109375" style="322" bestFit="1" customWidth="1"/>
    <col min="13840" max="14079" width="10" style="322"/>
    <col min="14080" max="14080" width="6.109375" style="322" customWidth="1"/>
    <col min="14081" max="14081" width="40.109375" style="322" customWidth="1"/>
    <col min="14082" max="14082" width="12.109375" style="322" customWidth="1"/>
    <col min="14083" max="14083" width="13.33203125" style="322" customWidth="1"/>
    <col min="14084" max="14084" width="14.109375" style="322" customWidth="1"/>
    <col min="14085" max="14085" width="11" style="322" customWidth="1"/>
    <col min="14086" max="14086" width="12.33203125" style="322" customWidth="1"/>
    <col min="14087" max="14087" width="11.6640625" style="322" customWidth="1"/>
    <col min="14088" max="14088" width="12.44140625" style="322" customWidth="1"/>
    <col min="14089" max="14089" width="12.88671875" style="322" customWidth="1"/>
    <col min="14090" max="14090" width="11.6640625" style="322" customWidth="1"/>
    <col min="14091" max="14092" width="12.88671875" style="322" customWidth="1"/>
    <col min="14093" max="14093" width="14.44140625" style="322" customWidth="1"/>
    <col min="14094" max="14094" width="12.109375" style="322" customWidth="1"/>
    <col min="14095" max="14095" width="10.109375" style="322" bestFit="1" customWidth="1"/>
    <col min="14096" max="14335" width="10" style="322"/>
    <col min="14336" max="14336" width="6.109375" style="322" customWidth="1"/>
    <col min="14337" max="14337" width="40.109375" style="322" customWidth="1"/>
    <col min="14338" max="14338" width="12.109375" style="322" customWidth="1"/>
    <col min="14339" max="14339" width="13.33203125" style="322" customWidth="1"/>
    <col min="14340" max="14340" width="14.109375" style="322" customWidth="1"/>
    <col min="14341" max="14341" width="11" style="322" customWidth="1"/>
    <col min="14342" max="14342" width="12.33203125" style="322" customWidth="1"/>
    <col min="14343" max="14343" width="11.6640625" style="322" customWidth="1"/>
    <col min="14344" max="14344" width="12.44140625" style="322" customWidth="1"/>
    <col min="14345" max="14345" width="12.88671875" style="322" customWidth="1"/>
    <col min="14346" max="14346" width="11.6640625" style="322" customWidth="1"/>
    <col min="14347" max="14348" width="12.88671875" style="322" customWidth="1"/>
    <col min="14349" max="14349" width="14.44140625" style="322" customWidth="1"/>
    <col min="14350" max="14350" width="12.109375" style="322" customWidth="1"/>
    <col min="14351" max="14351" width="10.109375" style="322" bestFit="1" customWidth="1"/>
    <col min="14352" max="14591" width="10" style="322"/>
    <col min="14592" max="14592" width="6.109375" style="322" customWidth="1"/>
    <col min="14593" max="14593" width="40.109375" style="322" customWidth="1"/>
    <col min="14594" max="14594" width="12.109375" style="322" customWidth="1"/>
    <col min="14595" max="14595" width="13.33203125" style="322" customWidth="1"/>
    <col min="14596" max="14596" width="14.109375" style="322" customWidth="1"/>
    <col min="14597" max="14597" width="11" style="322" customWidth="1"/>
    <col min="14598" max="14598" width="12.33203125" style="322" customWidth="1"/>
    <col min="14599" max="14599" width="11.6640625" style="322" customWidth="1"/>
    <col min="14600" max="14600" width="12.44140625" style="322" customWidth="1"/>
    <col min="14601" max="14601" width="12.88671875" style="322" customWidth="1"/>
    <col min="14602" max="14602" width="11.6640625" style="322" customWidth="1"/>
    <col min="14603" max="14604" width="12.88671875" style="322" customWidth="1"/>
    <col min="14605" max="14605" width="14.44140625" style="322" customWidth="1"/>
    <col min="14606" max="14606" width="12.109375" style="322" customWidth="1"/>
    <col min="14607" max="14607" width="10.109375" style="322" bestFit="1" customWidth="1"/>
    <col min="14608" max="14847" width="10" style="322"/>
    <col min="14848" max="14848" width="6.109375" style="322" customWidth="1"/>
    <col min="14849" max="14849" width="40.109375" style="322" customWidth="1"/>
    <col min="14850" max="14850" width="12.109375" style="322" customWidth="1"/>
    <col min="14851" max="14851" width="13.33203125" style="322" customWidth="1"/>
    <col min="14852" max="14852" width="14.109375" style="322" customWidth="1"/>
    <col min="14853" max="14853" width="11" style="322" customWidth="1"/>
    <col min="14854" max="14854" width="12.33203125" style="322" customWidth="1"/>
    <col min="14855" max="14855" width="11.6640625" style="322" customWidth="1"/>
    <col min="14856" max="14856" width="12.44140625" style="322" customWidth="1"/>
    <col min="14857" max="14857" width="12.88671875" style="322" customWidth="1"/>
    <col min="14858" max="14858" width="11.6640625" style="322" customWidth="1"/>
    <col min="14859" max="14860" width="12.88671875" style="322" customWidth="1"/>
    <col min="14861" max="14861" width="14.44140625" style="322" customWidth="1"/>
    <col min="14862" max="14862" width="12.109375" style="322" customWidth="1"/>
    <col min="14863" max="14863" width="10.109375" style="322" bestFit="1" customWidth="1"/>
    <col min="14864" max="15103" width="10" style="322"/>
    <col min="15104" max="15104" width="6.109375" style="322" customWidth="1"/>
    <col min="15105" max="15105" width="40.109375" style="322" customWidth="1"/>
    <col min="15106" max="15106" width="12.109375" style="322" customWidth="1"/>
    <col min="15107" max="15107" width="13.33203125" style="322" customWidth="1"/>
    <col min="15108" max="15108" width="14.109375" style="322" customWidth="1"/>
    <col min="15109" max="15109" width="11" style="322" customWidth="1"/>
    <col min="15110" max="15110" width="12.33203125" style="322" customWidth="1"/>
    <col min="15111" max="15111" width="11.6640625" style="322" customWidth="1"/>
    <col min="15112" max="15112" width="12.44140625" style="322" customWidth="1"/>
    <col min="15113" max="15113" width="12.88671875" style="322" customWidth="1"/>
    <col min="15114" max="15114" width="11.6640625" style="322" customWidth="1"/>
    <col min="15115" max="15116" width="12.88671875" style="322" customWidth="1"/>
    <col min="15117" max="15117" width="14.44140625" style="322" customWidth="1"/>
    <col min="15118" max="15118" width="12.109375" style="322" customWidth="1"/>
    <col min="15119" max="15119" width="10.109375" style="322" bestFit="1" customWidth="1"/>
    <col min="15120" max="15359" width="10" style="322"/>
    <col min="15360" max="15360" width="6.109375" style="322" customWidth="1"/>
    <col min="15361" max="15361" width="40.109375" style="322" customWidth="1"/>
    <col min="15362" max="15362" width="12.109375" style="322" customWidth="1"/>
    <col min="15363" max="15363" width="13.33203125" style="322" customWidth="1"/>
    <col min="15364" max="15364" width="14.109375" style="322" customWidth="1"/>
    <col min="15365" max="15365" width="11" style="322" customWidth="1"/>
    <col min="15366" max="15366" width="12.33203125" style="322" customWidth="1"/>
    <col min="15367" max="15367" width="11.6640625" style="322" customWidth="1"/>
    <col min="15368" max="15368" width="12.44140625" style="322" customWidth="1"/>
    <col min="15369" max="15369" width="12.88671875" style="322" customWidth="1"/>
    <col min="15370" max="15370" width="11.6640625" style="322" customWidth="1"/>
    <col min="15371" max="15372" width="12.88671875" style="322" customWidth="1"/>
    <col min="15373" max="15373" width="14.44140625" style="322" customWidth="1"/>
    <col min="15374" max="15374" width="12.109375" style="322" customWidth="1"/>
    <col min="15375" max="15375" width="10.109375" style="322" bestFit="1" customWidth="1"/>
    <col min="15376" max="15615" width="10" style="322"/>
    <col min="15616" max="15616" width="6.109375" style="322" customWidth="1"/>
    <col min="15617" max="15617" width="40.109375" style="322" customWidth="1"/>
    <col min="15618" max="15618" width="12.109375" style="322" customWidth="1"/>
    <col min="15619" max="15619" width="13.33203125" style="322" customWidth="1"/>
    <col min="15620" max="15620" width="14.109375" style="322" customWidth="1"/>
    <col min="15621" max="15621" width="11" style="322" customWidth="1"/>
    <col min="15622" max="15622" width="12.33203125" style="322" customWidth="1"/>
    <col min="15623" max="15623" width="11.6640625" style="322" customWidth="1"/>
    <col min="15624" max="15624" width="12.44140625" style="322" customWidth="1"/>
    <col min="15625" max="15625" width="12.88671875" style="322" customWidth="1"/>
    <col min="15626" max="15626" width="11.6640625" style="322" customWidth="1"/>
    <col min="15627" max="15628" width="12.88671875" style="322" customWidth="1"/>
    <col min="15629" max="15629" width="14.44140625" style="322" customWidth="1"/>
    <col min="15630" max="15630" width="12.109375" style="322" customWidth="1"/>
    <col min="15631" max="15631" width="10.109375" style="322" bestFit="1" customWidth="1"/>
    <col min="15632" max="15871" width="10" style="322"/>
    <col min="15872" max="15872" width="6.109375" style="322" customWidth="1"/>
    <col min="15873" max="15873" width="40.109375" style="322" customWidth="1"/>
    <col min="15874" max="15874" width="12.109375" style="322" customWidth="1"/>
    <col min="15875" max="15875" width="13.33203125" style="322" customWidth="1"/>
    <col min="15876" max="15876" width="14.109375" style="322" customWidth="1"/>
    <col min="15877" max="15877" width="11" style="322" customWidth="1"/>
    <col min="15878" max="15878" width="12.33203125" style="322" customWidth="1"/>
    <col min="15879" max="15879" width="11.6640625" style="322" customWidth="1"/>
    <col min="15880" max="15880" width="12.44140625" style="322" customWidth="1"/>
    <col min="15881" max="15881" width="12.88671875" style="322" customWidth="1"/>
    <col min="15882" max="15882" width="11.6640625" style="322" customWidth="1"/>
    <col min="15883" max="15884" width="12.88671875" style="322" customWidth="1"/>
    <col min="15885" max="15885" width="14.44140625" style="322" customWidth="1"/>
    <col min="15886" max="15886" width="12.109375" style="322" customWidth="1"/>
    <col min="15887" max="15887" width="10.109375" style="322" bestFit="1" customWidth="1"/>
    <col min="15888" max="16127" width="10" style="322"/>
    <col min="16128" max="16128" width="6.109375" style="322" customWidth="1"/>
    <col min="16129" max="16129" width="40.109375" style="322" customWidth="1"/>
    <col min="16130" max="16130" width="12.109375" style="322" customWidth="1"/>
    <col min="16131" max="16131" width="13.33203125" style="322" customWidth="1"/>
    <col min="16132" max="16132" width="14.109375" style="322" customWidth="1"/>
    <col min="16133" max="16133" width="11" style="322" customWidth="1"/>
    <col min="16134" max="16134" width="12.33203125" style="322" customWidth="1"/>
    <col min="16135" max="16135" width="11.6640625" style="322" customWidth="1"/>
    <col min="16136" max="16136" width="12.44140625" style="322" customWidth="1"/>
    <col min="16137" max="16137" width="12.88671875" style="322" customWidth="1"/>
    <col min="16138" max="16138" width="11.6640625" style="322" customWidth="1"/>
    <col min="16139" max="16140" width="12.88671875" style="322" customWidth="1"/>
    <col min="16141" max="16141" width="14.44140625" style="322" customWidth="1"/>
    <col min="16142" max="16142" width="12.109375" style="322" customWidth="1"/>
    <col min="16143" max="16143" width="10.109375" style="322" bestFit="1" customWidth="1"/>
    <col min="16144" max="16384" width="10" style="322"/>
  </cols>
  <sheetData>
    <row r="1" spans="1:24">
      <c r="A1" s="827"/>
      <c r="B1" s="827"/>
      <c r="C1" s="326"/>
      <c r="D1" s="326"/>
      <c r="E1" s="326"/>
      <c r="F1" s="326"/>
      <c r="G1" s="326"/>
      <c r="H1" s="326"/>
      <c r="I1" s="326"/>
      <c r="J1" s="326"/>
      <c r="K1" s="326"/>
      <c r="L1" s="326"/>
      <c r="M1" s="326"/>
      <c r="N1" s="326"/>
      <c r="R1" s="321"/>
      <c r="S1" s="321"/>
      <c r="U1" s="829" t="s">
        <v>299</v>
      </c>
      <c r="V1" s="829"/>
      <c r="W1" s="829"/>
      <c r="X1" s="829"/>
    </row>
    <row r="2" spans="1:24" ht="39" customHeight="1">
      <c r="A2" s="828" t="s">
        <v>300</v>
      </c>
      <c r="B2" s="828"/>
      <c r="C2" s="828"/>
      <c r="D2" s="828"/>
      <c r="E2" s="828"/>
      <c r="F2" s="828"/>
      <c r="G2" s="828"/>
      <c r="H2" s="828"/>
      <c r="I2" s="828"/>
      <c r="J2" s="828"/>
      <c r="K2" s="828"/>
      <c r="L2" s="828"/>
      <c r="M2" s="828"/>
      <c r="N2" s="828"/>
      <c r="O2" s="828"/>
      <c r="P2" s="828"/>
      <c r="Q2" s="828"/>
      <c r="R2" s="828"/>
      <c r="S2" s="828"/>
      <c r="T2" s="828"/>
      <c r="U2" s="828"/>
      <c r="V2" s="828"/>
      <c r="W2" s="828"/>
      <c r="X2" s="828"/>
    </row>
    <row r="3" spans="1:24" ht="21" customHeight="1">
      <c r="A3" s="830" t="str">
        <f>'52'!A3:F3</f>
        <v>(Kèm theo Nghị quyết số     /NQ-HĐND ngày 30 tháng 3 năm 2026 của HĐND xã  Sơn Hà)</v>
      </c>
      <c r="B3" s="830"/>
      <c r="C3" s="830"/>
      <c r="D3" s="830"/>
      <c r="E3" s="830"/>
      <c r="F3" s="830"/>
      <c r="G3" s="830"/>
      <c r="H3" s="830"/>
      <c r="I3" s="830"/>
      <c r="J3" s="830"/>
      <c r="K3" s="830"/>
      <c r="L3" s="830"/>
      <c r="M3" s="830"/>
      <c r="N3" s="830"/>
      <c r="O3" s="830"/>
      <c r="P3" s="830"/>
      <c r="Q3" s="830"/>
      <c r="R3" s="830"/>
      <c r="S3" s="830"/>
      <c r="T3" s="830"/>
      <c r="U3" s="830"/>
      <c r="V3" s="830"/>
      <c r="W3" s="830"/>
      <c r="X3" s="830"/>
    </row>
    <row r="4" spans="1:24">
      <c r="A4" s="321"/>
      <c r="B4" s="321"/>
      <c r="C4" s="326"/>
      <c r="D4" s="327"/>
      <c r="E4" s="326"/>
      <c r="F4" s="326"/>
      <c r="G4" s="326"/>
      <c r="H4" s="326"/>
      <c r="I4" s="326"/>
      <c r="K4" s="329"/>
      <c r="L4" s="329"/>
      <c r="M4" s="331"/>
      <c r="N4" s="332"/>
      <c r="R4" s="333"/>
      <c r="S4" s="321"/>
      <c r="V4" s="826" t="str">
        <f>'50'!H5</f>
        <v>Đơn vị: Đồng</v>
      </c>
      <c r="W4" s="826"/>
      <c r="X4" s="826"/>
    </row>
    <row r="5" spans="1:24" customFormat="1" ht="14.4">
      <c r="A5" s="823" t="s">
        <v>3</v>
      </c>
      <c r="B5" s="823" t="s">
        <v>526</v>
      </c>
      <c r="C5" s="823" t="s">
        <v>75</v>
      </c>
      <c r="D5" s="823" t="s">
        <v>329</v>
      </c>
      <c r="E5" s="824" t="s">
        <v>527</v>
      </c>
      <c r="F5" s="824" t="s">
        <v>527</v>
      </c>
      <c r="G5" s="823" t="s">
        <v>76</v>
      </c>
      <c r="H5" s="825" t="s">
        <v>528</v>
      </c>
      <c r="I5" s="825" t="s">
        <v>529</v>
      </c>
      <c r="J5" s="825" t="s">
        <v>530</v>
      </c>
      <c r="K5" s="825" t="s">
        <v>531</v>
      </c>
      <c r="L5" s="825" t="s">
        <v>532</v>
      </c>
      <c r="M5" s="825" t="s">
        <v>533</v>
      </c>
      <c r="N5" s="825" t="s">
        <v>534</v>
      </c>
      <c r="O5" s="825" t="s">
        <v>535</v>
      </c>
      <c r="P5" s="825" t="s">
        <v>536</v>
      </c>
      <c r="Q5" s="825" t="s">
        <v>537</v>
      </c>
      <c r="R5" s="823" t="s">
        <v>330</v>
      </c>
      <c r="S5" s="824" t="s">
        <v>527</v>
      </c>
      <c r="T5" s="824" t="s">
        <v>527</v>
      </c>
      <c r="U5" s="825" t="s">
        <v>538</v>
      </c>
      <c r="V5" s="825" t="s">
        <v>539</v>
      </c>
      <c r="W5" s="825" t="s">
        <v>540</v>
      </c>
      <c r="X5" s="825" t="s">
        <v>552</v>
      </c>
    </row>
    <row r="6" spans="1:24" customFormat="1" ht="98.25" customHeight="1">
      <c r="A6" s="824" t="s">
        <v>527</v>
      </c>
      <c r="B6" s="824" t="s">
        <v>527</v>
      </c>
      <c r="C6" s="824" t="s">
        <v>527</v>
      </c>
      <c r="D6" s="617" t="s">
        <v>541</v>
      </c>
      <c r="E6" s="617" t="s">
        <v>542</v>
      </c>
      <c r="F6" s="617" t="s">
        <v>543</v>
      </c>
      <c r="G6" s="824" t="s">
        <v>527</v>
      </c>
      <c r="H6" s="824" t="s">
        <v>527</v>
      </c>
      <c r="I6" s="824" t="s">
        <v>527</v>
      </c>
      <c r="J6" s="824" t="s">
        <v>527</v>
      </c>
      <c r="K6" s="824" t="s">
        <v>527</v>
      </c>
      <c r="L6" s="824" t="s">
        <v>527</v>
      </c>
      <c r="M6" s="824" t="s">
        <v>527</v>
      </c>
      <c r="N6" s="824" t="s">
        <v>527</v>
      </c>
      <c r="O6" s="824" t="s">
        <v>527</v>
      </c>
      <c r="P6" s="824" t="s">
        <v>527</v>
      </c>
      <c r="Q6" s="824" t="s">
        <v>527</v>
      </c>
      <c r="R6" s="617" t="s">
        <v>544</v>
      </c>
      <c r="S6" s="617" t="s">
        <v>545</v>
      </c>
      <c r="T6" s="617" t="s">
        <v>546</v>
      </c>
      <c r="U6" s="824" t="s">
        <v>527</v>
      </c>
      <c r="V6" s="824" t="s">
        <v>527</v>
      </c>
      <c r="W6" s="824" t="s">
        <v>527</v>
      </c>
      <c r="X6" s="824" t="s">
        <v>527</v>
      </c>
    </row>
    <row r="7" spans="1:24" customFormat="1" ht="14.4">
      <c r="A7" s="417" t="s">
        <v>80</v>
      </c>
      <c r="B7" s="417" t="s">
        <v>81</v>
      </c>
      <c r="C7" s="417" t="s">
        <v>547</v>
      </c>
      <c r="D7" s="417" t="s">
        <v>444</v>
      </c>
      <c r="E7" s="417" t="s">
        <v>446</v>
      </c>
      <c r="F7" s="417" t="s">
        <v>455</v>
      </c>
      <c r="G7" s="417" t="s">
        <v>457</v>
      </c>
      <c r="H7" s="417" t="s">
        <v>459</v>
      </c>
      <c r="I7" s="417" t="s">
        <v>460</v>
      </c>
      <c r="J7" s="417" t="s">
        <v>461</v>
      </c>
      <c r="K7" s="417" t="s">
        <v>462</v>
      </c>
      <c r="L7" s="417" t="s">
        <v>548</v>
      </c>
      <c r="M7" s="417" t="s">
        <v>471</v>
      </c>
      <c r="N7" s="417" t="s">
        <v>475</v>
      </c>
      <c r="O7" s="417" t="s">
        <v>479</v>
      </c>
      <c r="P7" s="417" t="s">
        <v>483</v>
      </c>
      <c r="Q7" s="417" t="s">
        <v>487</v>
      </c>
      <c r="R7" s="417" t="s">
        <v>489</v>
      </c>
      <c r="S7" s="417" t="s">
        <v>491</v>
      </c>
      <c r="T7" s="417" t="s">
        <v>494</v>
      </c>
      <c r="U7" s="417" t="s">
        <v>496</v>
      </c>
      <c r="V7" s="417" t="s">
        <v>498</v>
      </c>
      <c r="W7" s="417" t="s">
        <v>549</v>
      </c>
      <c r="X7" s="417" t="s">
        <v>553</v>
      </c>
    </row>
    <row r="8" spans="1:24" customFormat="1" ht="21" customHeight="1">
      <c r="A8" s="616" t="s">
        <v>527</v>
      </c>
      <c r="B8" s="617" t="s">
        <v>387</v>
      </c>
      <c r="C8" s="422">
        <v>217053104192</v>
      </c>
      <c r="D8" s="422">
        <v>10537925036</v>
      </c>
      <c r="E8" s="422">
        <v>135119936995</v>
      </c>
      <c r="F8" s="422">
        <v>71395242161</v>
      </c>
      <c r="G8" s="422">
        <v>173023863749</v>
      </c>
      <c r="H8" s="422">
        <v>104309335389</v>
      </c>
      <c r="I8" s="422">
        <v>0</v>
      </c>
      <c r="J8" s="422">
        <v>1029300548</v>
      </c>
      <c r="K8" s="422">
        <v>1775836305</v>
      </c>
      <c r="L8" s="422">
        <v>0</v>
      </c>
      <c r="M8" s="422">
        <v>624330200</v>
      </c>
      <c r="N8" s="422">
        <v>79705986</v>
      </c>
      <c r="O8" s="422">
        <v>212332128</v>
      </c>
      <c r="P8" s="422">
        <v>144427601</v>
      </c>
      <c r="Q8" s="423">
        <v>6254264550</v>
      </c>
      <c r="R8" s="422">
        <v>2490674000</v>
      </c>
      <c r="S8" s="422">
        <v>3125274550</v>
      </c>
      <c r="T8" s="422">
        <v>638316000</v>
      </c>
      <c r="U8" s="422">
        <v>43574850998</v>
      </c>
      <c r="V8" s="422">
        <v>15019480044</v>
      </c>
      <c r="W8" s="702">
        <v>0</v>
      </c>
      <c r="X8" s="704">
        <f>G8/C8*100</f>
        <v>79.714991588393602</v>
      </c>
    </row>
    <row r="9" spans="1:24" customFormat="1" ht="21" customHeight="1">
      <c r="A9" s="616" t="s">
        <v>527</v>
      </c>
      <c r="B9" s="418" t="s">
        <v>550</v>
      </c>
      <c r="C9" s="422">
        <v>217053104192</v>
      </c>
      <c r="D9" s="422">
        <v>10537925036</v>
      </c>
      <c r="E9" s="422">
        <v>135119936995</v>
      </c>
      <c r="F9" s="422">
        <v>71395242161</v>
      </c>
      <c r="G9" s="422">
        <v>173023863749</v>
      </c>
      <c r="H9" s="422">
        <v>104309335389</v>
      </c>
      <c r="I9" s="422">
        <v>0</v>
      </c>
      <c r="J9" s="422">
        <v>1029300548</v>
      </c>
      <c r="K9" s="422">
        <v>1775836305</v>
      </c>
      <c r="L9" s="422">
        <v>0</v>
      </c>
      <c r="M9" s="422">
        <v>624330200</v>
      </c>
      <c r="N9" s="422">
        <v>79705986</v>
      </c>
      <c r="O9" s="422">
        <v>212332128</v>
      </c>
      <c r="P9" s="422">
        <v>144427601</v>
      </c>
      <c r="Q9" s="423">
        <v>6254264550</v>
      </c>
      <c r="R9" s="422">
        <v>2490674000</v>
      </c>
      <c r="S9" s="422">
        <v>3125274550</v>
      </c>
      <c r="T9" s="422">
        <v>638316000</v>
      </c>
      <c r="U9" s="422">
        <v>43574850998</v>
      </c>
      <c r="V9" s="422">
        <v>15019480044</v>
      </c>
      <c r="W9" s="702">
        <v>0</v>
      </c>
      <c r="X9" s="704">
        <f t="shared" ref="X9:X26" si="0">G9/C9*100</f>
        <v>79.714991588393602</v>
      </c>
    </row>
    <row r="10" spans="1:24" customFormat="1" ht="21" customHeight="1">
      <c r="A10" s="419" t="s">
        <v>437</v>
      </c>
      <c r="B10" s="420" t="s">
        <v>551</v>
      </c>
      <c r="C10" s="424">
        <v>217053104192</v>
      </c>
      <c r="D10" s="424">
        <v>10537925036</v>
      </c>
      <c r="E10" s="424">
        <v>135119936995</v>
      </c>
      <c r="F10" s="424">
        <v>71395242161</v>
      </c>
      <c r="G10" s="424">
        <v>173023863749</v>
      </c>
      <c r="H10" s="424">
        <v>104309335389</v>
      </c>
      <c r="I10" s="424">
        <v>0</v>
      </c>
      <c r="J10" s="424">
        <v>1029300548</v>
      </c>
      <c r="K10" s="424">
        <v>1775836305</v>
      </c>
      <c r="L10" s="424">
        <v>0</v>
      </c>
      <c r="M10" s="424">
        <v>624330200</v>
      </c>
      <c r="N10" s="424">
        <v>79705986</v>
      </c>
      <c r="O10" s="424">
        <v>212332128</v>
      </c>
      <c r="P10" s="424">
        <v>144427601</v>
      </c>
      <c r="Q10" s="425">
        <v>6254264550</v>
      </c>
      <c r="R10" s="424">
        <v>2490674000</v>
      </c>
      <c r="S10" s="424">
        <v>3125274550</v>
      </c>
      <c r="T10" s="424">
        <v>638316000</v>
      </c>
      <c r="U10" s="424">
        <v>43574850998</v>
      </c>
      <c r="V10" s="424">
        <v>15019480044</v>
      </c>
      <c r="W10" s="703">
        <v>0</v>
      </c>
      <c r="X10" s="705">
        <f t="shared" si="0"/>
        <v>79.714991588393602</v>
      </c>
    </row>
    <row r="11" spans="1:24" customFormat="1" ht="30" customHeight="1">
      <c r="A11" s="616" t="s">
        <v>527</v>
      </c>
      <c r="B11" s="421" t="s">
        <v>554</v>
      </c>
      <c r="C11" s="424">
        <v>16129673017</v>
      </c>
      <c r="D11" s="424">
        <v>297217017</v>
      </c>
      <c r="E11" s="424">
        <v>15108179000</v>
      </c>
      <c r="F11" s="424">
        <v>724277000</v>
      </c>
      <c r="G11" s="424">
        <v>15083253242</v>
      </c>
      <c r="H11" s="424">
        <v>15083253242</v>
      </c>
      <c r="I11" s="424">
        <v>0</v>
      </c>
      <c r="J11" s="424">
        <v>0</v>
      </c>
      <c r="K11" s="424">
        <v>0</v>
      </c>
      <c r="L11" s="424">
        <v>0</v>
      </c>
      <c r="M11" s="424">
        <v>0</v>
      </c>
      <c r="N11" s="424">
        <v>0</v>
      </c>
      <c r="O11" s="424">
        <v>0</v>
      </c>
      <c r="P11" s="424">
        <v>0</v>
      </c>
      <c r="Q11" s="425">
        <v>0</v>
      </c>
      <c r="R11" s="424">
        <v>0</v>
      </c>
      <c r="S11" s="424">
        <v>0</v>
      </c>
      <c r="T11" s="424">
        <v>0</v>
      </c>
      <c r="U11" s="424">
        <v>0</v>
      </c>
      <c r="V11" s="424">
        <v>0</v>
      </c>
      <c r="W11" s="703">
        <v>0</v>
      </c>
      <c r="X11" s="705">
        <f t="shared" si="0"/>
        <v>93.512455126045538</v>
      </c>
    </row>
    <row r="12" spans="1:24" customFormat="1" ht="21" customHeight="1">
      <c r="A12" s="616" t="s">
        <v>527</v>
      </c>
      <c r="B12" s="421" t="s">
        <v>555</v>
      </c>
      <c r="C12" s="424">
        <v>5266749694</v>
      </c>
      <c r="D12" s="424">
        <v>126716694</v>
      </c>
      <c r="E12" s="424">
        <v>4760289000</v>
      </c>
      <c r="F12" s="424">
        <v>379744000</v>
      </c>
      <c r="G12" s="424">
        <v>4465673477</v>
      </c>
      <c r="H12" s="424">
        <v>4465673477</v>
      </c>
      <c r="I12" s="424">
        <v>0</v>
      </c>
      <c r="J12" s="424">
        <v>0</v>
      </c>
      <c r="K12" s="424">
        <v>0</v>
      </c>
      <c r="L12" s="424">
        <v>0</v>
      </c>
      <c r="M12" s="424">
        <v>0</v>
      </c>
      <c r="N12" s="424">
        <v>0</v>
      </c>
      <c r="O12" s="424">
        <v>0</v>
      </c>
      <c r="P12" s="424">
        <v>0</v>
      </c>
      <c r="Q12" s="425">
        <v>0</v>
      </c>
      <c r="R12" s="424">
        <v>0</v>
      </c>
      <c r="S12" s="424">
        <v>0</v>
      </c>
      <c r="T12" s="424">
        <v>0</v>
      </c>
      <c r="U12" s="424">
        <v>0</v>
      </c>
      <c r="V12" s="424">
        <v>0</v>
      </c>
      <c r="W12" s="703">
        <v>0</v>
      </c>
      <c r="X12" s="705">
        <f t="shared" si="0"/>
        <v>84.789931864189327</v>
      </c>
    </row>
    <row r="13" spans="1:24" customFormat="1" ht="21" customHeight="1">
      <c r="A13" s="616" t="s">
        <v>527</v>
      </c>
      <c r="B13" s="421" t="s">
        <v>556</v>
      </c>
      <c r="C13" s="424">
        <v>5237920166</v>
      </c>
      <c r="D13" s="424">
        <v>165867466</v>
      </c>
      <c r="E13" s="424">
        <v>4688506000</v>
      </c>
      <c r="F13" s="424">
        <v>383546700</v>
      </c>
      <c r="G13" s="424">
        <v>4518744754</v>
      </c>
      <c r="H13" s="424">
        <v>4518744754</v>
      </c>
      <c r="I13" s="424">
        <v>0</v>
      </c>
      <c r="J13" s="424">
        <v>0</v>
      </c>
      <c r="K13" s="424">
        <v>0</v>
      </c>
      <c r="L13" s="424">
        <v>0</v>
      </c>
      <c r="M13" s="424">
        <v>0</v>
      </c>
      <c r="N13" s="424">
        <v>0</v>
      </c>
      <c r="O13" s="424">
        <v>0</v>
      </c>
      <c r="P13" s="424">
        <v>0</v>
      </c>
      <c r="Q13" s="425">
        <v>0</v>
      </c>
      <c r="R13" s="424">
        <v>0</v>
      </c>
      <c r="S13" s="424">
        <v>0</v>
      </c>
      <c r="T13" s="424">
        <v>0</v>
      </c>
      <c r="U13" s="424">
        <v>0</v>
      </c>
      <c r="V13" s="424">
        <v>0</v>
      </c>
      <c r="W13" s="703">
        <v>0</v>
      </c>
      <c r="X13" s="705">
        <f t="shared" si="0"/>
        <v>86.269828687572243</v>
      </c>
    </row>
    <row r="14" spans="1:24" customFormat="1" ht="21" customHeight="1">
      <c r="A14" s="616" t="s">
        <v>527</v>
      </c>
      <c r="B14" s="421" t="s">
        <v>557</v>
      </c>
      <c r="C14" s="424">
        <v>8030016609</v>
      </c>
      <c r="D14" s="424">
        <v>528889</v>
      </c>
      <c r="E14" s="424">
        <v>7224623000</v>
      </c>
      <c r="F14" s="424">
        <v>804864720</v>
      </c>
      <c r="G14" s="424">
        <v>7808698797</v>
      </c>
      <c r="H14" s="424">
        <v>7808698797</v>
      </c>
      <c r="I14" s="424">
        <v>0</v>
      </c>
      <c r="J14" s="424">
        <v>0</v>
      </c>
      <c r="K14" s="424">
        <v>0</v>
      </c>
      <c r="L14" s="424">
        <v>0</v>
      </c>
      <c r="M14" s="424">
        <v>0</v>
      </c>
      <c r="N14" s="424">
        <v>0</v>
      </c>
      <c r="O14" s="424">
        <v>0</v>
      </c>
      <c r="P14" s="424">
        <v>0</v>
      </c>
      <c r="Q14" s="425">
        <v>0</v>
      </c>
      <c r="R14" s="424">
        <v>0</v>
      </c>
      <c r="S14" s="424">
        <v>0</v>
      </c>
      <c r="T14" s="424">
        <v>0</v>
      </c>
      <c r="U14" s="424">
        <v>0</v>
      </c>
      <c r="V14" s="424">
        <v>0</v>
      </c>
      <c r="W14" s="703">
        <v>0</v>
      </c>
      <c r="X14" s="705">
        <f t="shared" si="0"/>
        <v>97.243868564954795</v>
      </c>
    </row>
    <row r="15" spans="1:24" customFormat="1" ht="21" customHeight="1">
      <c r="A15" s="616" t="s">
        <v>527</v>
      </c>
      <c r="B15" s="421" t="s">
        <v>558</v>
      </c>
      <c r="C15" s="424">
        <v>6050299494</v>
      </c>
      <c r="D15" s="424">
        <v>201489494</v>
      </c>
      <c r="E15" s="424">
        <v>5578607000</v>
      </c>
      <c r="F15" s="424">
        <v>270203000</v>
      </c>
      <c r="G15" s="424">
        <v>5519777897</v>
      </c>
      <c r="H15" s="424">
        <v>5519777897</v>
      </c>
      <c r="I15" s="424">
        <v>0</v>
      </c>
      <c r="J15" s="424">
        <v>0</v>
      </c>
      <c r="K15" s="424">
        <v>0</v>
      </c>
      <c r="L15" s="424">
        <v>0</v>
      </c>
      <c r="M15" s="424">
        <v>0</v>
      </c>
      <c r="N15" s="424">
        <v>0</v>
      </c>
      <c r="O15" s="424">
        <v>0</v>
      </c>
      <c r="P15" s="424">
        <v>0</v>
      </c>
      <c r="Q15" s="425">
        <v>0</v>
      </c>
      <c r="R15" s="424">
        <v>0</v>
      </c>
      <c r="S15" s="424">
        <v>0</v>
      </c>
      <c r="T15" s="424">
        <v>0</v>
      </c>
      <c r="U15" s="424">
        <v>0</v>
      </c>
      <c r="V15" s="424">
        <v>0</v>
      </c>
      <c r="W15" s="703">
        <v>0</v>
      </c>
      <c r="X15" s="705">
        <f t="shared" si="0"/>
        <v>91.231482052646967</v>
      </c>
    </row>
    <row r="16" spans="1:24" customFormat="1" ht="21" customHeight="1">
      <c r="A16" s="616" t="s">
        <v>527</v>
      </c>
      <c r="B16" s="421" t="s">
        <v>559</v>
      </c>
      <c r="C16" s="424">
        <v>9736576185</v>
      </c>
      <c r="D16" s="424">
        <v>106698185</v>
      </c>
      <c r="E16" s="424">
        <v>8865282000</v>
      </c>
      <c r="F16" s="424">
        <v>764596000</v>
      </c>
      <c r="G16" s="424">
        <v>9064231414</v>
      </c>
      <c r="H16" s="424">
        <v>9064231414</v>
      </c>
      <c r="I16" s="424">
        <v>0</v>
      </c>
      <c r="J16" s="424">
        <v>0</v>
      </c>
      <c r="K16" s="424">
        <v>0</v>
      </c>
      <c r="L16" s="424">
        <v>0</v>
      </c>
      <c r="M16" s="424">
        <v>0</v>
      </c>
      <c r="N16" s="424">
        <v>0</v>
      </c>
      <c r="O16" s="424">
        <v>0</v>
      </c>
      <c r="P16" s="424">
        <v>0</v>
      </c>
      <c r="Q16" s="425">
        <v>0</v>
      </c>
      <c r="R16" s="424">
        <v>0</v>
      </c>
      <c r="S16" s="424">
        <v>0</v>
      </c>
      <c r="T16" s="424">
        <v>0</v>
      </c>
      <c r="U16" s="424">
        <v>0</v>
      </c>
      <c r="V16" s="424">
        <v>0</v>
      </c>
      <c r="W16" s="703">
        <v>0</v>
      </c>
      <c r="X16" s="705">
        <f t="shared" si="0"/>
        <v>93.094648896849364</v>
      </c>
    </row>
    <row r="17" spans="1:24" customFormat="1" ht="21" customHeight="1">
      <c r="A17" s="616" t="s">
        <v>527</v>
      </c>
      <c r="B17" s="421" t="s">
        <v>560</v>
      </c>
      <c r="C17" s="424">
        <v>10121632756</v>
      </c>
      <c r="D17" s="424">
        <v>215783076</v>
      </c>
      <c r="E17" s="424">
        <v>8460134000</v>
      </c>
      <c r="F17" s="424">
        <v>1445715680</v>
      </c>
      <c r="G17" s="424">
        <v>9276868387</v>
      </c>
      <c r="H17" s="424">
        <v>9276868387</v>
      </c>
      <c r="I17" s="424">
        <v>0</v>
      </c>
      <c r="J17" s="424">
        <v>0</v>
      </c>
      <c r="K17" s="424">
        <v>0</v>
      </c>
      <c r="L17" s="424">
        <v>0</v>
      </c>
      <c r="M17" s="424">
        <v>0</v>
      </c>
      <c r="N17" s="424">
        <v>0</v>
      </c>
      <c r="O17" s="424">
        <v>0</v>
      </c>
      <c r="P17" s="424">
        <v>0</v>
      </c>
      <c r="Q17" s="425">
        <v>0</v>
      </c>
      <c r="R17" s="424">
        <v>0</v>
      </c>
      <c r="S17" s="424">
        <v>0</v>
      </c>
      <c r="T17" s="424">
        <v>0</v>
      </c>
      <c r="U17" s="424">
        <v>0</v>
      </c>
      <c r="V17" s="424">
        <v>0</v>
      </c>
      <c r="W17" s="703">
        <v>0</v>
      </c>
      <c r="X17" s="705">
        <f t="shared" si="0"/>
        <v>91.653872558266528</v>
      </c>
    </row>
    <row r="18" spans="1:24" customFormat="1" ht="21" customHeight="1">
      <c r="A18" s="616" t="s">
        <v>527</v>
      </c>
      <c r="B18" s="421" t="s">
        <v>561</v>
      </c>
      <c r="C18" s="424">
        <v>10618296558</v>
      </c>
      <c r="D18" s="424">
        <v>1469558</v>
      </c>
      <c r="E18" s="424">
        <v>9745280000</v>
      </c>
      <c r="F18" s="424">
        <v>871547000</v>
      </c>
      <c r="G18" s="424">
        <v>10192690492</v>
      </c>
      <c r="H18" s="424">
        <v>10192690492</v>
      </c>
      <c r="I18" s="424">
        <v>0</v>
      </c>
      <c r="J18" s="424">
        <v>0</v>
      </c>
      <c r="K18" s="424">
        <v>0</v>
      </c>
      <c r="L18" s="424">
        <v>0</v>
      </c>
      <c r="M18" s="424">
        <v>0</v>
      </c>
      <c r="N18" s="424">
        <v>0</v>
      </c>
      <c r="O18" s="424">
        <v>0</v>
      </c>
      <c r="P18" s="424">
        <v>0</v>
      </c>
      <c r="Q18" s="425">
        <v>0</v>
      </c>
      <c r="R18" s="424">
        <v>0</v>
      </c>
      <c r="S18" s="424">
        <v>0</v>
      </c>
      <c r="T18" s="424">
        <v>0</v>
      </c>
      <c r="U18" s="424">
        <v>0</v>
      </c>
      <c r="V18" s="424">
        <v>0</v>
      </c>
      <c r="W18" s="703">
        <v>0</v>
      </c>
      <c r="X18" s="705">
        <f t="shared" si="0"/>
        <v>95.991767006362792</v>
      </c>
    </row>
    <row r="19" spans="1:24" customFormat="1" ht="21" customHeight="1">
      <c r="A19" s="616" t="s">
        <v>527</v>
      </c>
      <c r="B19" s="421" t="s">
        <v>562</v>
      </c>
      <c r="C19" s="424">
        <v>11722812393</v>
      </c>
      <c r="D19" s="424">
        <v>176917393</v>
      </c>
      <c r="E19" s="424">
        <v>10764247000</v>
      </c>
      <c r="F19" s="424">
        <v>781648000</v>
      </c>
      <c r="G19" s="424">
        <v>11022458496</v>
      </c>
      <c r="H19" s="424">
        <v>11022458496</v>
      </c>
      <c r="I19" s="424">
        <v>0</v>
      </c>
      <c r="J19" s="424">
        <v>0</v>
      </c>
      <c r="K19" s="424">
        <v>0</v>
      </c>
      <c r="L19" s="424">
        <v>0</v>
      </c>
      <c r="M19" s="424">
        <v>0</v>
      </c>
      <c r="N19" s="424">
        <v>0</v>
      </c>
      <c r="O19" s="424">
        <v>0</v>
      </c>
      <c r="P19" s="424">
        <v>0</v>
      </c>
      <c r="Q19" s="425">
        <v>0</v>
      </c>
      <c r="R19" s="424">
        <v>0</v>
      </c>
      <c r="S19" s="424">
        <v>0</v>
      </c>
      <c r="T19" s="424">
        <v>0</v>
      </c>
      <c r="U19" s="424">
        <v>0</v>
      </c>
      <c r="V19" s="424">
        <v>0</v>
      </c>
      <c r="W19" s="703">
        <v>0</v>
      </c>
      <c r="X19" s="705">
        <f t="shared" si="0"/>
        <v>94.025717775555293</v>
      </c>
    </row>
    <row r="20" spans="1:24" customFormat="1" ht="21" customHeight="1">
      <c r="A20" s="616" t="s">
        <v>527</v>
      </c>
      <c r="B20" s="421" t="s">
        <v>563</v>
      </c>
      <c r="C20" s="424">
        <v>7173692119</v>
      </c>
      <c r="D20" s="424">
        <v>20720119</v>
      </c>
      <c r="E20" s="424">
        <v>6721531000</v>
      </c>
      <c r="F20" s="424">
        <v>431441000</v>
      </c>
      <c r="G20" s="424">
        <v>6939459307</v>
      </c>
      <c r="H20" s="424">
        <v>6939459307</v>
      </c>
      <c r="I20" s="424">
        <v>0</v>
      </c>
      <c r="J20" s="424">
        <v>0</v>
      </c>
      <c r="K20" s="424">
        <v>0</v>
      </c>
      <c r="L20" s="424">
        <v>0</v>
      </c>
      <c r="M20" s="424">
        <v>0</v>
      </c>
      <c r="N20" s="424">
        <v>0</v>
      </c>
      <c r="O20" s="424">
        <v>0</v>
      </c>
      <c r="P20" s="424">
        <v>0</v>
      </c>
      <c r="Q20" s="425">
        <v>0</v>
      </c>
      <c r="R20" s="424">
        <v>0</v>
      </c>
      <c r="S20" s="424">
        <v>0</v>
      </c>
      <c r="T20" s="424">
        <v>0</v>
      </c>
      <c r="U20" s="424">
        <v>0</v>
      </c>
      <c r="V20" s="424">
        <v>0</v>
      </c>
      <c r="W20" s="703">
        <v>0</v>
      </c>
      <c r="X20" s="705">
        <f t="shared" si="0"/>
        <v>96.734836007533431</v>
      </c>
    </row>
    <row r="21" spans="1:24" customFormat="1" ht="21" customHeight="1">
      <c r="A21" s="616" t="s">
        <v>527</v>
      </c>
      <c r="B21" s="421" t="s">
        <v>564</v>
      </c>
      <c r="C21" s="424">
        <v>19967718104</v>
      </c>
      <c r="D21" s="424">
        <v>97803104</v>
      </c>
      <c r="E21" s="424">
        <v>18674536000</v>
      </c>
      <c r="F21" s="424">
        <v>1195379000</v>
      </c>
      <c r="G21" s="424">
        <v>19257944689</v>
      </c>
      <c r="H21" s="424">
        <v>19257944689</v>
      </c>
      <c r="I21" s="424">
        <v>0</v>
      </c>
      <c r="J21" s="424">
        <v>0</v>
      </c>
      <c r="K21" s="424">
        <v>0</v>
      </c>
      <c r="L21" s="424">
        <v>0</v>
      </c>
      <c r="M21" s="424">
        <v>0</v>
      </c>
      <c r="N21" s="424">
        <v>0</v>
      </c>
      <c r="O21" s="424">
        <v>0</v>
      </c>
      <c r="P21" s="424">
        <v>0</v>
      </c>
      <c r="Q21" s="425">
        <v>0</v>
      </c>
      <c r="R21" s="424">
        <v>0</v>
      </c>
      <c r="S21" s="424">
        <v>0</v>
      </c>
      <c r="T21" s="424">
        <v>0</v>
      </c>
      <c r="U21" s="424">
        <v>0</v>
      </c>
      <c r="V21" s="424">
        <v>0</v>
      </c>
      <c r="W21" s="703">
        <v>0</v>
      </c>
      <c r="X21" s="705">
        <f t="shared" si="0"/>
        <v>96.445395456289944</v>
      </c>
    </row>
    <row r="22" spans="1:24" customFormat="1" ht="21" customHeight="1">
      <c r="A22" s="616" t="s">
        <v>527</v>
      </c>
      <c r="B22" s="421" t="s">
        <v>565</v>
      </c>
      <c r="C22" s="424">
        <v>179984000</v>
      </c>
      <c r="D22" s="424">
        <v>0</v>
      </c>
      <c r="E22" s="424">
        <v>0</v>
      </c>
      <c r="F22" s="424">
        <v>179984000</v>
      </c>
      <c r="G22" s="424">
        <v>179984000</v>
      </c>
      <c r="H22" s="424">
        <v>0</v>
      </c>
      <c r="I22" s="424">
        <v>0</v>
      </c>
      <c r="J22" s="424">
        <v>0</v>
      </c>
      <c r="K22" s="424">
        <v>0</v>
      </c>
      <c r="L22" s="424">
        <v>0</v>
      </c>
      <c r="M22" s="424">
        <v>0</v>
      </c>
      <c r="N22" s="424">
        <v>0</v>
      </c>
      <c r="O22" s="424">
        <v>0</v>
      </c>
      <c r="P22" s="424">
        <v>0</v>
      </c>
      <c r="Q22" s="425">
        <v>179984000</v>
      </c>
      <c r="R22" s="424">
        <v>0</v>
      </c>
      <c r="S22" s="424">
        <v>179984000</v>
      </c>
      <c r="T22" s="424">
        <v>0</v>
      </c>
      <c r="U22" s="424">
        <v>0</v>
      </c>
      <c r="V22" s="424">
        <v>0</v>
      </c>
      <c r="W22" s="703">
        <v>0</v>
      </c>
      <c r="X22" s="705">
        <f t="shared" si="0"/>
        <v>100</v>
      </c>
    </row>
    <row r="23" spans="1:24" customFormat="1" ht="30.75" customHeight="1">
      <c r="A23" s="616" t="s">
        <v>527</v>
      </c>
      <c r="B23" s="421" t="s">
        <v>785</v>
      </c>
      <c r="C23" s="424">
        <v>7942507153</v>
      </c>
      <c r="D23" s="424">
        <v>392510000</v>
      </c>
      <c r="E23" s="424">
        <v>4985522930</v>
      </c>
      <c r="F23" s="424">
        <v>2564474223</v>
      </c>
      <c r="G23" s="424">
        <v>6373097369</v>
      </c>
      <c r="H23" s="424">
        <v>0</v>
      </c>
      <c r="I23" s="424">
        <v>0</v>
      </c>
      <c r="J23" s="424">
        <v>0</v>
      </c>
      <c r="K23" s="424">
        <v>0</v>
      </c>
      <c r="L23" s="424">
        <v>0</v>
      </c>
      <c r="M23" s="424">
        <v>0</v>
      </c>
      <c r="N23" s="424">
        <v>0</v>
      </c>
      <c r="O23" s="424">
        <v>0</v>
      </c>
      <c r="P23" s="424">
        <v>0</v>
      </c>
      <c r="Q23" s="425">
        <v>0</v>
      </c>
      <c r="R23" s="424">
        <v>0</v>
      </c>
      <c r="S23" s="424">
        <v>0</v>
      </c>
      <c r="T23" s="424">
        <v>0</v>
      </c>
      <c r="U23" s="424">
        <v>6373097369</v>
      </c>
      <c r="V23" s="424">
        <v>0</v>
      </c>
      <c r="W23" s="703">
        <v>0</v>
      </c>
      <c r="X23" s="705">
        <f t="shared" si="0"/>
        <v>80.240373048865166</v>
      </c>
    </row>
    <row r="24" spans="1:24" customFormat="1" ht="21" customHeight="1">
      <c r="A24" s="616" t="s">
        <v>527</v>
      </c>
      <c r="B24" s="421" t="s">
        <v>567</v>
      </c>
      <c r="C24" s="424">
        <v>8311048377</v>
      </c>
      <c r="D24" s="424">
        <v>0</v>
      </c>
      <c r="E24" s="424">
        <v>3861822400</v>
      </c>
      <c r="F24" s="424">
        <v>4449225977</v>
      </c>
      <c r="G24" s="424">
        <v>6453972558</v>
      </c>
      <c r="H24" s="424">
        <v>57782117</v>
      </c>
      <c r="I24" s="424">
        <v>0</v>
      </c>
      <c r="J24" s="424">
        <v>0</v>
      </c>
      <c r="K24" s="424">
        <v>0</v>
      </c>
      <c r="L24" s="424">
        <v>0</v>
      </c>
      <c r="M24" s="424">
        <v>0</v>
      </c>
      <c r="N24" s="424">
        <v>0</v>
      </c>
      <c r="O24" s="424">
        <v>0</v>
      </c>
      <c r="P24" s="424">
        <v>0</v>
      </c>
      <c r="Q24" s="425">
        <v>0</v>
      </c>
      <c r="R24" s="424">
        <v>0</v>
      </c>
      <c r="S24" s="424">
        <v>0</v>
      </c>
      <c r="T24" s="424">
        <v>0</v>
      </c>
      <c r="U24" s="424">
        <v>6396190441</v>
      </c>
      <c r="V24" s="424">
        <v>0</v>
      </c>
      <c r="W24" s="703">
        <v>0</v>
      </c>
      <c r="X24" s="705">
        <f t="shared" si="0"/>
        <v>77.655336189122991</v>
      </c>
    </row>
    <row r="25" spans="1:24" customFormat="1" ht="27.75" customHeight="1">
      <c r="A25" s="616" t="s">
        <v>527</v>
      </c>
      <c r="B25" s="421" t="s">
        <v>568</v>
      </c>
      <c r="C25" s="424">
        <v>6970898701</v>
      </c>
      <c r="D25" s="424">
        <v>3289120000</v>
      </c>
      <c r="E25" s="424">
        <v>636467707</v>
      </c>
      <c r="F25" s="424">
        <v>3045310994</v>
      </c>
      <c r="G25" s="424">
        <v>3911019420</v>
      </c>
      <c r="H25" s="424">
        <v>0</v>
      </c>
      <c r="I25" s="424">
        <v>0</v>
      </c>
      <c r="J25" s="424">
        <v>0</v>
      </c>
      <c r="K25" s="424">
        <v>0</v>
      </c>
      <c r="L25" s="424">
        <v>0</v>
      </c>
      <c r="M25" s="424">
        <v>0</v>
      </c>
      <c r="N25" s="424">
        <v>79705986</v>
      </c>
      <c r="O25" s="424">
        <v>212332128</v>
      </c>
      <c r="P25" s="424">
        <v>0</v>
      </c>
      <c r="Q25" s="425">
        <v>639321000</v>
      </c>
      <c r="R25" s="424">
        <v>0</v>
      </c>
      <c r="S25" s="424">
        <v>639321000</v>
      </c>
      <c r="T25" s="424">
        <v>0</v>
      </c>
      <c r="U25" s="424">
        <v>398760306</v>
      </c>
      <c r="V25" s="424">
        <v>2580900000</v>
      </c>
      <c r="W25" s="703">
        <v>0</v>
      </c>
      <c r="X25" s="705">
        <f t="shared" si="0"/>
        <v>56.10495271490533</v>
      </c>
    </row>
    <row r="26" spans="1:24" customFormat="1" ht="36" customHeight="1">
      <c r="A26" s="616" t="s">
        <v>527</v>
      </c>
      <c r="B26" s="421" t="s">
        <v>569</v>
      </c>
      <c r="C26" s="424">
        <v>83593278866</v>
      </c>
      <c r="D26" s="424">
        <v>5445084041</v>
      </c>
      <c r="E26" s="424">
        <v>25044909958</v>
      </c>
      <c r="F26" s="424">
        <v>53103284867</v>
      </c>
      <c r="G26" s="424">
        <v>52955989450</v>
      </c>
      <c r="H26" s="424">
        <v>1101752320</v>
      </c>
      <c r="I26" s="424">
        <v>0</v>
      </c>
      <c r="J26" s="424">
        <v>1029300548</v>
      </c>
      <c r="K26" s="424">
        <v>1775836305</v>
      </c>
      <c r="L26" s="424">
        <v>0</v>
      </c>
      <c r="M26" s="424">
        <v>624330200</v>
      </c>
      <c r="N26" s="424">
        <v>0</v>
      </c>
      <c r="O26" s="424">
        <v>0</v>
      </c>
      <c r="P26" s="424">
        <v>144427601</v>
      </c>
      <c r="Q26" s="425">
        <v>5434959550</v>
      </c>
      <c r="R26" s="424">
        <v>2490674000</v>
      </c>
      <c r="S26" s="424">
        <v>2305969550</v>
      </c>
      <c r="T26" s="424">
        <v>638316000</v>
      </c>
      <c r="U26" s="424">
        <v>30406802882</v>
      </c>
      <c r="V26" s="424">
        <v>12438580044</v>
      </c>
      <c r="W26" s="703">
        <v>0</v>
      </c>
      <c r="X26" s="705">
        <f t="shared" si="0"/>
        <v>63.349578062236844</v>
      </c>
    </row>
    <row r="27" spans="1:24">
      <c r="A27" s="324"/>
      <c r="B27" s="324"/>
      <c r="C27" s="330"/>
      <c r="D27" s="330"/>
      <c r="E27" s="330"/>
      <c r="F27" s="330"/>
      <c r="G27" s="330"/>
      <c r="H27" s="330"/>
      <c r="I27" s="330"/>
      <c r="J27" s="330"/>
      <c r="K27" s="330"/>
      <c r="L27" s="330"/>
      <c r="M27" s="330"/>
      <c r="N27" s="330"/>
      <c r="O27" s="330"/>
      <c r="P27" s="325"/>
      <c r="Q27" s="325"/>
      <c r="R27" s="324"/>
      <c r="S27" s="324"/>
      <c r="T27" s="324"/>
    </row>
    <row r="28" spans="1:24">
      <c r="E28" s="330"/>
      <c r="F28" s="330"/>
      <c r="G28" s="330"/>
      <c r="H28" s="330"/>
      <c r="I28" s="330"/>
      <c r="J28" s="330"/>
      <c r="K28" s="330"/>
      <c r="L28" s="330"/>
      <c r="M28" s="330"/>
      <c r="N28" s="330"/>
      <c r="O28" s="330"/>
      <c r="P28" s="325"/>
      <c r="Q28" s="325"/>
    </row>
    <row r="29" spans="1:24">
      <c r="E29" s="330"/>
      <c r="F29" s="330"/>
      <c r="G29" s="330"/>
      <c r="H29" s="330"/>
      <c r="I29" s="330"/>
      <c r="J29" s="330"/>
      <c r="K29" s="330"/>
      <c r="L29" s="330"/>
      <c r="M29" s="330"/>
      <c r="N29" s="330"/>
      <c r="O29" s="330"/>
      <c r="P29" s="325"/>
      <c r="Q29" s="325"/>
    </row>
  </sheetData>
  <mergeCells count="25">
    <mergeCell ref="A5:A6"/>
    <mergeCell ref="B5:B6"/>
    <mergeCell ref="C5:C6"/>
    <mergeCell ref="D5:F5"/>
    <mergeCell ref="Q5:Q6"/>
    <mergeCell ref="G5:G6"/>
    <mergeCell ref="H5:H6"/>
    <mergeCell ref="I5:I6"/>
    <mergeCell ref="J5:J6"/>
    <mergeCell ref="K5:K6"/>
    <mergeCell ref="L5:L6"/>
    <mergeCell ref="M5:M6"/>
    <mergeCell ref="N5:N6"/>
    <mergeCell ref="O5:O6"/>
    <mergeCell ref="P5:P6"/>
    <mergeCell ref="V4:X4"/>
    <mergeCell ref="A1:B1"/>
    <mergeCell ref="A2:X2"/>
    <mergeCell ref="U1:X1"/>
    <mergeCell ref="A3:X3"/>
    <mergeCell ref="R5:T5"/>
    <mergeCell ref="U5:U6"/>
    <mergeCell ref="V5:V6"/>
    <mergeCell ref="W5:W6"/>
    <mergeCell ref="X5:X6"/>
  </mergeCells>
  <pageMargins left="0.36" right="0.16" top="0.59055118110236204" bottom="0.74803149606299202" header="0.31496062992126" footer="0.31496062992126"/>
  <pageSetup paperSize="9" scale="50"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M41"/>
  <sheetViews>
    <sheetView topLeftCell="A7" zoomScaleNormal="100" workbookViewId="0">
      <selection activeCell="B28" sqref="B28"/>
    </sheetView>
  </sheetViews>
  <sheetFormatPr defaultColWidth="10" defaultRowHeight="15"/>
  <cols>
    <col min="1" max="1" width="4.88671875" style="338" customWidth="1"/>
    <col min="2" max="2" width="38.88671875" style="338" customWidth="1"/>
    <col min="3" max="3" width="13.5546875" style="344" customWidth="1"/>
    <col min="4" max="4" width="11.5546875" style="344" customWidth="1"/>
    <col min="5" max="5" width="12.44140625" style="344" customWidth="1"/>
    <col min="6" max="6" width="11.5546875" style="345" customWidth="1"/>
    <col min="7" max="7" width="11.5546875" style="344" customWidth="1"/>
    <col min="8" max="8" width="12.44140625" style="344" customWidth="1"/>
    <col min="9" max="9" width="11.5546875" style="344" customWidth="1"/>
    <col min="10" max="10" width="13" style="726" customWidth="1"/>
    <col min="11" max="11" width="11.5546875" style="344" customWidth="1"/>
    <col min="12" max="12" width="0" style="338" hidden="1" customWidth="1"/>
    <col min="13" max="13" width="21.88671875" style="338" hidden="1" customWidth="1"/>
    <col min="14" max="14" width="10" style="338"/>
    <col min="15" max="15" width="14.6640625" style="338" bestFit="1" customWidth="1"/>
    <col min="16" max="252" width="10" style="338"/>
    <col min="253" max="253" width="4.88671875" style="338" customWidth="1"/>
    <col min="254" max="254" width="40.5546875" style="338" customWidth="1"/>
    <col min="255" max="255" width="15.88671875" style="338" customWidth="1"/>
    <col min="256" max="256" width="14.109375" style="338" customWidth="1"/>
    <col min="257" max="257" width="13.33203125" style="338" customWidth="1"/>
    <col min="258" max="258" width="11" style="338" customWidth="1"/>
    <col min="259" max="259" width="11.88671875" style="338" customWidth="1"/>
    <col min="260" max="260" width="13.88671875" style="338" customWidth="1"/>
    <col min="261" max="261" width="11" style="338" customWidth="1"/>
    <col min="262" max="262" width="11.88671875" style="338" customWidth="1"/>
    <col min="263" max="263" width="9.33203125" style="338" customWidth="1"/>
    <col min="264" max="264" width="10.109375" style="338" bestFit="1" customWidth="1"/>
    <col min="265" max="265" width="10" style="338"/>
    <col min="266" max="266" width="10.109375" style="338" bestFit="1" customWidth="1"/>
    <col min="267" max="508" width="10" style="338"/>
    <col min="509" max="509" width="4.88671875" style="338" customWidth="1"/>
    <col min="510" max="510" width="40.5546875" style="338" customWidth="1"/>
    <col min="511" max="511" width="15.88671875" style="338" customWidth="1"/>
    <col min="512" max="512" width="14.109375" style="338" customWidth="1"/>
    <col min="513" max="513" width="13.33203125" style="338" customWidth="1"/>
    <col min="514" max="514" width="11" style="338" customWidth="1"/>
    <col min="515" max="515" width="11.88671875" style="338" customWidth="1"/>
    <col min="516" max="516" width="13.88671875" style="338" customWidth="1"/>
    <col min="517" max="517" width="11" style="338" customWidth="1"/>
    <col min="518" max="518" width="11.88671875" style="338" customWidth="1"/>
    <col min="519" max="519" width="9.33203125" style="338" customWidth="1"/>
    <col min="520" max="520" width="10.109375" style="338" bestFit="1" customWidth="1"/>
    <col min="521" max="521" width="10" style="338"/>
    <col min="522" max="522" width="10.109375" style="338" bestFit="1" customWidth="1"/>
    <col min="523" max="764" width="10" style="338"/>
    <col min="765" max="765" width="4.88671875" style="338" customWidth="1"/>
    <col min="766" max="766" width="40.5546875" style="338" customWidth="1"/>
    <col min="767" max="767" width="15.88671875" style="338" customWidth="1"/>
    <col min="768" max="768" width="14.109375" style="338" customWidth="1"/>
    <col min="769" max="769" width="13.33203125" style="338" customWidth="1"/>
    <col min="770" max="770" width="11" style="338" customWidth="1"/>
    <col min="771" max="771" width="11.88671875" style="338" customWidth="1"/>
    <col min="772" max="772" width="13.88671875" style="338" customWidth="1"/>
    <col min="773" max="773" width="11" style="338" customWidth="1"/>
    <col min="774" max="774" width="11.88671875" style="338" customWidth="1"/>
    <col min="775" max="775" width="9.33203125" style="338" customWidth="1"/>
    <col min="776" max="776" width="10.109375" style="338" bestFit="1" customWidth="1"/>
    <col min="777" max="777" width="10" style="338"/>
    <col min="778" max="778" width="10.109375" style="338" bestFit="1" customWidth="1"/>
    <col min="779" max="1020" width="10" style="338"/>
    <col min="1021" max="1021" width="4.88671875" style="338" customWidth="1"/>
    <col min="1022" max="1022" width="40.5546875" style="338" customWidth="1"/>
    <col min="1023" max="1023" width="15.88671875" style="338" customWidth="1"/>
    <col min="1024" max="1024" width="14.109375" style="338" customWidth="1"/>
    <col min="1025" max="1025" width="13.33203125" style="338" customWidth="1"/>
    <col min="1026" max="1026" width="11" style="338" customWidth="1"/>
    <col min="1027" max="1027" width="11.88671875" style="338" customWidth="1"/>
    <col min="1028" max="1028" width="13.88671875" style="338" customWidth="1"/>
    <col min="1029" max="1029" width="11" style="338" customWidth="1"/>
    <col min="1030" max="1030" width="11.88671875" style="338" customWidth="1"/>
    <col min="1031" max="1031" width="9.33203125" style="338" customWidth="1"/>
    <col min="1032" max="1032" width="10.109375" style="338" bestFit="1" customWidth="1"/>
    <col min="1033" max="1033" width="10" style="338"/>
    <col min="1034" max="1034" width="10.109375" style="338" bestFit="1" customWidth="1"/>
    <col min="1035" max="1276" width="10" style="338"/>
    <col min="1277" max="1277" width="4.88671875" style="338" customWidth="1"/>
    <col min="1278" max="1278" width="40.5546875" style="338" customWidth="1"/>
    <col min="1279" max="1279" width="15.88671875" style="338" customWidth="1"/>
    <col min="1280" max="1280" width="14.109375" style="338" customWidth="1"/>
    <col min="1281" max="1281" width="13.33203125" style="338" customWidth="1"/>
    <col min="1282" max="1282" width="11" style="338" customWidth="1"/>
    <col min="1283" max="1283" width="11.88671875" style="338" customWidth="1"/>
    <col min="1284" max="1284" width="13.88671875" style="338" customWidth="1"/>
    <col min="1285" max="1285" width="11" style="338" customWidth="1"/>
    <col min="1286" max="1286" width="11.88671875" style="338" customWidth="1"/>
    <col min="1287" max="1287" width="9.33203125" style="338" customWidth="1"/>
    <col min="1288" max="1288" width="10.109375" style="338" bestFit="1" customWidth="1"/>
    <col min="1289" max="1289" width="10" style="338"/>
    <col min="1290" max="1290" width="10.109375" style="338" bestFit="1" customWidth="1"/>
    <col min="1291" max="1532" width="10" style="338"/>
    <col min="1533" max="1533" width="4.88671875" style="338" customWidth="1"/>
    <col min="1534" max="1534" width="40.5546875" style="338" customWidth="1"/>
    <col min="1535" max="1535" width="15.88671875" style="338" customWidth="1"/>
    <col min="1536" max="1536" width="14.109375" style="338" customWidth="1"/>
    <col min="1537" max="1537" width="13.33203125" style="338" customWidth="1"/>
    <col min="1538" max="1538" width="11" style="338" customWidth="1"/>
    <col min="1539" max="1539" width="11.88671875" style="338" customWidth="1"/>
    <col min="1540" max="1540" width="13.88671875" style="338" customWidth="1"/>
    <col min="1541" max="1541" width="11" style="338" customWidth="1"/>
    <col min="1542" max="1542" width="11.88671875" style="338" customWidth="1"/>
    <col min="1543" max="1543" width="9.33203125" style="338" customWidth="1"/>
    <col min="1544" max="1544" width="10.109375" style="338" bestFit="1" customWidth="1"/>
    <col min="1545" max="1545" width="10" style="338"/>
    <col min="1546" max="1546" width="10.109375" style="338" bestFit="1" customWidth="1"/>
    <col min="1547" max="1788" width="10" style="338"/>
    <col min="1789" max="1789" width="4.88671875" style="338" customWidth="1"/>
    <col min="1790" max="1790" width="40.5546875" style="338" customWidth="1"/>
    <col min="1791" max="1791" width="15.88671875" style="338" customWidth="1"/>
    <col min="1792" max="1792" width="14.109375" style="338" customWidth="1"/>
    <col min="1793" max="1793" width="13.33203125" style="338" customWidth="1"/>
    <col min="1794" max="1794" width="11" style="338" customWidth="1"/>
    <col min="1795" max="1795" width="11.88671875" style="338" customWidth="1"/>
    <col min="1796" max="1796" width="13.88671875" style="338" customWidth="1"/>
    <col min="1797" max="1797" width="11" style="338" customWidth="1"/>
    <col min="1798" max="1798" width="11.88671875" style="338" customWidth="1"/>
    <col min="1799" max="1799" width="9.33203125" style="338" customWidth="1"/>
    <col min="1800" max="1800" width="10.109375" style="338" bestFit="1" customWidth="1"/>
    <col min="1801" max="1801" width="10" style="338"/>
    <col min="1802" max="1802" width="10.109375" style="338" bestFit="1" customWidth="1"/>
    <col min="1803" max="2044" width="10" style="338"/>
    <col min="2045" max="2045" width="4.88671875" style="338" customWidth="1"/>
    <col min="2046" max="2046" width="40.5546875" style="338" customWidth="1"/>
    <col min="2047" max="2047" width="15.88671875" style="338" customWidth="1"/>
    <col min="2048" max="2048" width="14.109375" style="338" customWidth="1"/>
    <col min="2049" max="2049" width="13.33203125" style="338" customWidth="1"/>
    <col min="2050" max="2050" width="11" style="338" customWidth="1"/>
    <col min="2051" max="2051" width="11.88671875" style="338" customWidth="1"/>
    <col min="2052" max="2052" width="13.88671875" style="338" customWidth="1"/>
    <col min="2053" max="2053" width="11" style="338" customWidth="1"/>
    <col min="2054" max="2054" width="11.88671875" style="338" customWidth="1"/>
    <col min="2055" max="2055" width="9.33203125" style="338" customWidth="1"/>
    <col min="2056" max="2056" width="10.109375" style="338" bestFit="1" customWidth="1"/>
    <col min="2057" max="2057" width="10" style="338"/>
    <col min="2058" max="2058" width="10.109375" style="338" bestFit="1" customWidth="1"/>
    <col min="2059" max="2300" width="10" style="338"/>
    <col min="2301" max="2301" width="4.88671875" style="338" customWidth="1"/>
    <col min="2302" max="2302" width="40.5546875" style="338" customWidth="1"/>
    <col min="2303" max="2303" width="15.88671875" style="338" customWidth="1"/>
    <col min="2304" max="2304" width="14.109375" style="338" customWidth="1"/>
    <col min="2305" max="2305" width="13.33203125" style="338" customWidth="1"/>
    <col min="2306" max="2306" width="11" style="338" customWidth="1"/>
    <col min="2307" max="2307" width="11.88671875" style="338" customWidth="1"/>
    <col min="2308" max="2308" width="13.88671875" style="338" customWidth="1"/>
    <col min="2309" max="2309" width="11" style="338" customWidth="1"/>
    <col min="2310" max="2310" width="11.88671875" style="338" customWidth="1"/>
    <col min="2311" max="2311" width="9.33203125" style="338" customWidth="1"/>
    <col min="2312" max="2312" width="10.109375" style="338" bestFit="1" customWidth="1"/>
    <col min="2313" max="2313" width="10" style="338"/>
    <col min="2314" max="2314" width="10.109375" style="338" bestFit="1" customWidth="1"/>
    <col min="2315" max="2556" width="10" style="338"/>
    <col min="2557" max="2557" width="4.88671875" style="338" customWidth="1"/>
    <col min="2558" max="2558" width="40.5546875" style="338" customWidth="1"/>
    <col min="2559" max="2559" width="15.88671875" style="338" customWidth="1"/>
    <col min="2560" max="2560" width="14.109375" style="338" customWidth="1"/>
    <col min="2561" max="2561" width="13.33203125" style="338" customWidth="1"/>
    <col min="2562" max="2562" width="11" style="338" customWidth="1"/>
    <col min="2563" max="2563" width="11.88671875" style="338" customWidth="1"/>
    <col min="2564" max="2564" width="13.88671875" style="338" customWidth="1"/>
    <col min="2565" max="2565" width="11" style="338" customWidth="1"/>
    <col min="2566" max="2566" width="11.88671875" style="338" customWidth="1"/>
    <col min="2567" max="2567" width="9.33203125" style="338" customWidth="1"/>
    <col min="2568" max="2568" width="10.109375" style="338" bestFit="1" customWidth="1"/>
    <col min="2569" max="2569" width="10" style="338"/>
    <col min="2570" max="2570" width="10.109375" style="338" bestFit="1" customWidth="1"/>
    <col min="2571" max="2812" width="10" style="338"/>
    <col min="2813" max="2813" width="4.88671875" style="338" customWidth="1"/>
    <col min="2814" max="2814" width="40.5546875" style="338" customWidth="1"/>
    <col min="2815" max="2815" width="15.88671875" style="338" customWidth="1"/>
    <col min="2816" max="2816" width="14.109375" style="338" customWidth="1"/>
    <col min="2817" max="2817" width="13.33203125" style="338" customWidth="1"/>
    <col min="2818" max="2818" width="11" style="338" customWidth="1"/>
    <col min="2819" max="2819" width="11.88671875" style="338" customWidth="1"/>
    <col min="2820" max="2820" width="13.88671875" style="338" customWidth="1"/>
    <col min="2821" max="2821" width="11" style="338" customWidth="1"/>
    <col min="2822" max="2822" width="11.88671875" style="338" customWidth="1"/>
    <col min="2823" max="2823" width="9.33203125" style="338" customWidth="1"/>
    <col min="2824" max="2824" width="10.109375" style="338" bestFit="1" customWidth="1"/>
    <col min="2825" max="2825" width="10" style="338"/>
    <col min="2826" max="2826" width="10.109375" style="338" bestFit="1" customWidth="1"/>
    <col min="2827" max="3068" width="10" style="338"/>
    <col min="3069" max="3069" width="4.88671875" style="338" customWidth="1"/>
    <col min="3070" max="3070" width="40.5546875" style="338" customWidth="1"/>
    <col min="3071" max="3071" width="15.88671875" style="338" customWidth="1"/>
    <col min="3072" max="3072" width="14.109375" style="338" customWidth="1"/>
    <col min="3073" max="3073" width="13.33203125" style="338" customWidth="1"/>
    <col min="3074" max="3074" width="11" style="338" customWidth="1"/>
    <col min="3075" max="3075" width="11.88671875" style="338" customWidth="1"/>
    <col min="3076" max="3076" width="13.88671875" style="338" customWidth="1"/>
    <col min="3077" max="3077" width="11" style="338" customWidth="1"/>
    <col min="3078" max="3078" width="11.88671875" style="338" customWidth="1"/>
    <col min="3079" max="3079" width="9.33203125" style="338" customWidth="1"/>
    <col min="3080" max="3080" width="10.109375" style="338" bestFit="1" customWidth="1"/>
    <col min="3081" max="3081" width="10" style="338"/>
    <col min="3082" max="3082" width="10.109375" style="338" bestFit="1" customWidth="1"/>
    <col min="3083" max="3324" width="10" style="338"/>
    <col min="3325" max="3325" width="4.88671875" style="338" customWidth="1"/>
    <col min="3326" max="3326" width="40.5546875" style="338" customWidth="1"/>
    <col min="3327" max="3327" width="15.88671875" style="338" customWidth="1"/>
    <col min="3328" max="3328" width="14.109375" style="338" customWidth="1"/>
    <col min="3329" max="3329" width="13.33203125" style="338" customWidth="1"/>
    <col min="3330" max="3330" width="11" style="338" customWidth="1"/>
    <col min="3331" max="3331" width="11.88671875" style="338" customWidth="1"/>
    <col min="3332" max="3332" width="13.88671875" style="338" customWidth="1"/>
    <col min="3333" max="3333" width="11" style="338" customWidth="1"/>
    <col min="3334" max="3334" width="11.88671875" style="338" customWidth="1"/>
    <col min="3335" max="3335" width="9.33203125" style="338" customWidth="1"/>
    <col min="3336" max="3336" width="10.109375" style="338" bestFit="1" customWidth="1"/>
    <col min="3337" max="3337" width="10" style="338"/>
    <col min="3338" max="3338" width="10.109375" style="338" bestFit="1" customWidth="1"/>
    <col min="3339" max="3580" width="10" style="338"/>
    <col min="3581" max="3581" width="4.88671875" style="338" customWidth="1"/>
    <col min="3582" max="3582" width="40.5546875" style="338" customWidth="1"/>
    <col min="3583" max="3583" width="15.88671875" style="338" customWidth="1"/>
    <col min="3584" max="3584" width="14.109375" style="338" customWidth="1"/>
    <col min="3585" max="3585" width="13.33203125" style="338" customWidth="1"/>
    <col min="3586" max="3586" width="11" style="338" customWidth="1"/>
    <col min="3587" max="3587" width="11.88671875" style="338" customWidth="1"/>
    <col min="3588" max="3588" width="13.88671875" style="338" customWidth="1"/>
    <col min="3589" max="3589" width="11" style="338" customWidth="1"/>
    <col min="3590" max="3590" width="11.88671875" style="338" customWidth="1"/>
    <col min="3591" max="3591" width="9.33203125" style="338" customWidth="1"/>
    <col min="3592" max="3592" width="10.109375" style="338" bestFit="1" customWidth="1"/>
    <col min="3593" max="3593" width="10" style="338"/>
    <col min="3594" max="3594" width="10.109375" style="338" bestFit="1" customWidth="1"/>
    <col min="3595" max="3836" width="10" style="338"/>
    <col min="3837" max="3837" width="4.88671875" style="338" customWidth="1"/>
    <col min="3838" max="3838" width="40.5546875" style="338" customWidth="1"/>
    <col min="3839" max="3839" width="15.88671875" style="338" customWidth="1"/>
    <col min="3840" max="3840" width="14.109375" style="338" customWidth="1"/>
    <col min="3841" max="3841" width="13.33203125" style="338" customWidth="1"/>
    <col min="3842" max="3842" width="11" style="338" customWidth="1"/>
    <col min="3843" max="3843" width="11.88671875" style="338" customWidth="1"/>
    <col min="3844" max="3844" width="13.88671875" style="338" customWidth="1"/>
    <col min="3845" max="3845" width="11" style="338" customWidth="1"/>
    <col min="3846" max="3846" width="11.88671875" style="338" customWidth="1"/>
    <col min="3847" max="3847" width="9.33203125" style="338" customWidth="1"/>
    <col min="3848" max="3848" width="10.109375" style="338" bestFit="1" customWidth="1"/>
    <col min="3849" max="3849" width="10" style="338"/>
    <col min="3850" max="3850" width="10.109375" style="338" bestFit="1" customWidth="1"/>
    <col min="3851" max="4092" width="10" style="338"/>
    <col min="4093" max="4093" width="4.88671875" style="338" customWidth="1"/>
    <col min="4094" max="4094" width="40.5546875" style="338" customWidth="1"/>
    <col min="4095" max="4095" width="15.88671875" style="338" customWidth="1"/>
    <col min="4096" max="4096" width="14.109375" style="338" customWidth="1"/>
    <col min="4097" max="4097" width="13.33203125" style="338" customWidth="1"/>
    <col min="4098" max="4098" width="11" style="338" customWidth="1"/>
    <col min="4099" max="4099" width="11.88671875" style="338" customWidth="1"/>
    <col min="4100" max="4100" width="13.88671875" style="338" customWidth="1"/>
    <col min="4101" max="4101" width="11" style="338" customWidth="1"/>
    <col min="4102" max="4102" width="11.88671875" style="338" customWidth="1"/>
    <col min="4103" max="4103" width="9.33203125" style="338" customWidth="1"/>
    <col min="4104" max="4104" width="10.109375" style="338" bestFit="1" customWidth="1"/>
    <col min="4105" max="4105" width="10" style="338"/>
    <col min="4106" max="4106" width="10.109375" style="338" bestFit="1" customWidth="1"/>
    <col min="4107" max="4348" width="10" style="338"/>
    <col min="4349" max="4349" width="4.88671875" style="338" customWidth="1"/>
    <col min="4350" max="4350" width="40.5546875" style="338" customWidth="1"/>
    <col min="4351" max="4351" width="15.88671875" style="338" customWidth="1"/>
    <col min="4352" max="4352" width="14.109375" style="338" customWidth="1"/>
    <col min="4353" max="4353" width="13.33203125" style="338" customWidth="1"/>
    <col min="4354" max="4354" width="11" style="338" customWidth="1"/>
    <col min="4355" max="4355" width="11.88671875" style="338" customWidth="1"/>
    <col min="4356" max="4356" width="13.88671875" style="338" customWidth="1"/>
    <col min="4357" max="4357" width="11" style="338" customWidth="1"/>
    <col min="4358" max="4358" width="11.88671875" style="338" customWidth="1"/>
    <col min="4359" max="4359" width="9.33203125" style="338" customWidth="1"/>
    <col min="4360" max="4360" width="10.109375" style="338" bestFit="1" customWidth="1"/>
    <col min="4361" max="4361" width="10" style="338"/>
    <col min="4362" max="4362" width="10.109375" style="338" bestFit="1" customWidth="1"/>
    <col min="4363" max="4604" width="10" style="338"/>
    <col min="4605" max="4605" width="4.88671875" style="338" customWidth="1"/>
    <col min="4606" max="4606" width="40.5546875" style="338" customWidth="1"/>
    <col min="4607" max="4607" width="15.88671875" style="338" customWidth="1"/>
    <col min="4608" max="4608" width="14.109375" style="338" customWidth="1"/>
    <col min="4609" max="4609" width="13.33203125" style="338" customWidth="1"/>
    <col min="4610" max="4610" width="11" style="338" customWidth="1"/>
    <col min="4611" max="4611" width="11.88671875" style="338" customWidth="1"/>
    <col min="4612" max="4612" width="13.88671875" style="338" customWidth="1"/>
    <col min="4613" max="4613" width="11" style="338" customWidth="1"/>
    <col min="4614" max="4614" width="11.88671875" style="338" customWidth="1"/>
    <col min="4615" max="4615" width="9.33203125" style="338" customWidth="1"/>
    <col min="4616" max="4616" width="10.109375" style="338" bestFit="1" customWidth="1"/>
    <col min="4617" max="4617" width="10" style="338"/>
    <col min="4618" max="4618" width="10.109375" style="338" bestFit="1" customWidth="1"/>
    <col min="4619" max="4860" width="10" style="338"/>
    <col min="4861" max="4861" width="4.88671875" style="338" customWidth="1"/>
    <col min="4862" max="4862" width="40.5546875" style="338" customWidth="1"/>
    <col min="4863" max="4863" width="15.88671875" style="338" customWidth="1"/>
    <col min="4864" max="4864" width="14.109375" style="338" customWidth="1"/>
    <col min="4865" max="4865" width="13.33203125" style="338" customWidth="1"/>
    <col min="4866" max="4866" width="11" style="338" customWidth="1"/>
    <col min="4867" max="4867" width="11.88671875" style="338" customWidth="1"/>
    <col min="4868" max="4868" width="13.88671875" style="338" customWidth="1"/>
    <col min="4869" max="4869" width="11" style="338" customWidth="1"/>
    <col min="4870" max="4870" width="11.88671875" style="338" customWidth="1"/>
    <col min="4871" max="4871" width="9.33203125" style="338" customWidth="1"/>
    <col min="4872" max="4872" width="10.109375" style="338" bestFit="1" customWidth="1"/>
    <col min="4873" max="4873" width="10" style="338"/>
    <col min="4874" max="4874" width="10.109375" style="338" bestFit="1" customWidth="1"/>
    <col min="4875" max="5116" width="10" style="338"/>
    <col min="5117" max="5117" width="4.88671875" style="338" customWidth="1"/>
    <col min="5118" max="5118" width="40.5546875" style="338" customWidth="1"/>
    <col min="5119" max="5119" width="15.88671875" style="338" customWidth="1"/>
    <col min="5120" max="5120" width="14.109375" style="338" customWidth="1"/>
    <col min="5121" max="5121" width="13.33203125" style="338" customWidth="1"/>
    <col min="5122" max="5122" width="11" style="338" customWidth="1"/>
    <col min="5123" max="5123" width="11.88671875" style="338" customWidth="1"/>
    <col min="5124" max="5124" width="13.88671875" style="338" customWidth="1"/>
    <col min="5125" max="5125" width="11" style="338" customWidth="1"/>
    <col min="5126" max="5126" width="11.88671875" style="338" customWidth="1"/>
    <col min="5127" max="5127" width="9.33203125" style="338" customWidth="1"/>
    <col min="5128" max="5128" width="10.109375" style="338" bestFit="1" customWidth="1"/>
    <col min="5129" max="5129" width="10" style="338"/>
    <col min="5130" max="5130" width="10.109375" style="338" bestFit="1" customWidth="1"/>
    <col min="5131" max="5372" width="10" style="338"/>
    <col min="5373" max="5373" width="4.88671875" style="338" customWidth="1"/>
    <col min="5374" max="5374" width="40.5546875" style="338" customWidth="1"/>
    <col min="5375" max="5375" width="15.88671875" style="338" customWidth="1"/>
    <col min="5376" max="5376" width="14.109375" style="338" customWidth="1"/>
    <col min="5377" max="5377" width="13.33203125" style="338" customWidth="1"/>
    <col min="5378" max="5378" width="11" style="338" customWidth="1"/>
    <col min="5379" max="5379" width="11.88671875" style="338" customWidth="1"/>
    <col min="5380" max="5380" width="13.88671875" style="338" customWidth="1"/>
    <col min="5381" max="5381" width="11" style="338" customWidth="1"/>
    <col min="5382" max="5382" width="11.88671875" style="338" customWidth="1"/>
    <col min="5383" max="5383" width="9.33203125" style="338" customWidth="1"/>
    <col min="5384" max="5384" width="10.109375" style="338" bestFit="1" customWidth="1"/>
    <col min="5385" max="5385" width="10" style="338"/>
    <col min="5386" max="5386" width="10.109375" style="338" bestFit="1" customWidth="1"/>
    <col min="5387" max="5628" width="10" style="338"/>
    <col min="5629" max="5629" width="4.88671875" style="338" customWidth="1"/>
    <col min="5630" max="5630" width="40.5546875" style="338" customWidth="1"/>
    <col min="5631" max="5631" width="15.88671875" style="338" customWidth="1"/>
    <col min="5632" max="5632" width="14.109375" style="338" customWidth="1"/>
    <col min="5633" max="5633" width="13.33203125" style="338" customWidth="1"/>
    <col min="5634" max="5634" width="11" style="338" customWidth="1"/>
    <col min="5635" max="5635" width="11.88671875" style="338" customWidth="1"/>
    <col min="5636" max="5636" width="13.88671875" style="338" customWidth="1"/>
    <col min="5637" max="5637" width="11" style="338" customWidth="1"/>
    <col min="5638" max="5638" width="11.88671875" style="338" customWidth="1"/>
    <col min="5639" max="5639" width="9.33203125" style="338" customWidth="1"/>
    <col min="5640" max="5640" width="10.109375" style="338" bestFit="1" customWidth="1"/>
    <col min="5641" max="5641" width="10" style="338"/>
    <col min="5642" max="5642" width="10.109375" style="338" bestFit="1" customWidth="1"/>
    <col min="5643" max="5884" width="10" style="338"/>
    <col min="5885" max="5885" width="4.88671875" style="338" customWidth="1"/>
    <col min="5886" max="5886" width="40.5546875" style="338" customWidth="1"/>
    <col min="5887" max="5887" width="15.88671875" style="338" customWidth="1"/>
    <col min="5888" max="5888" width="14.109375" style="338" customWidth="1"/>
    <col min="5889" max="5889" width="13.33203125" style="338" customWidth="1"/>
    <col min="5890" max="5890" width="11" style="338" customWidth="1"/>
    <col min="5891" max="5891" width="11.88671875" style="338" customWidth="1"/>
    <col min="5892" max="5892" width="13.88671875" style="338" customWidth="1"/>
    <col min="5893" max="5893" width="11" style="338" customWidth="1"/>
    <col min="5894" max="5894" width="11.88671875" style="338" customWidth="1"/>
    <col min="5895" max="5895" width="9.33203125" style="338" customWidth="1"/>
    <col min="5896" max="5896" width="10.109375" style="338" bestFit="1" customWidth="1"/>
    <col min="5897" max="5897" width="10" style="338"/>
    <col min="5898" max="5898" width="10.109375" style="338" bestFit="1" customWidth="1"/>
    <col min="5899" max="6140" width="10" style="338"/>
    <col min="6141" max="6141" width="4.88671875" style="338" customWidth="1"/>
    <col min="6142" max="6142" width="40.5546875" style="338" customWidth="1"/>
    <col min="6143" max="6143" width="15.88671875" style="338" customWidth="1"/>
    <col min="6144" max="6144" width="14.109375" style="338" customWidth="1"/>
    <col min="6145" max="6145" width="13.33203125" style="338" customWidth="1"/>
    <col min="6146" max="6146" width="11" style="338" customWidth="1"/>
    <col min="6147" max="6147" width="11.88671875" style="338" customWidth="1"/>
    <col min="6148" max="6148" width="13.88671875" style="338" customWidth="1"/>
    <col min="6149" max="6149" width="11" style="338" customWidth="1"/>
    <col min="6150" max="6150" width="11.88671875" style="338" customWidth="1"/>
    <col min="6151" max="6151" width="9.33203125" style="338" customWidth="1"/>
    <col min="6152" max="6152" width="10.109375" style="338" bestFit="1" customWidth="1"/>
    <col min="6153" max="6153" width="10" style="338"/>
    <col min="6154" max="6154" width="10.109375" style="338" bestFit="1" customWidth="1"/>
    <col min="6155" max="6396" width="10" style="338"/>
    <col min="6397" max="6397" width="4.88671875" style="338" customWidth="1"/>
    <col min="6398" max="6398" width="40.5546875" style="338" customWidth="1"/>
    <col min="6399" max="6399" width="15.88671875" style="338" customWidth="1"/>
    <col min="6400" max="6400" width="14.109375" style="338" customWidth="1"/>
    <col min="6401" max="6401" width="13.33203125" style="338" customWidth="1"/>
    <col min="6402" max="6402" width="11" style="338" customWidth="1"/>
    <col min="6403" max="6403" width="11.88671875" style="338" customWidth="1"/>
    <col min="6404" max="6404" width="13.88671875" style="338" customWidth="1"/>
    <col min="6405" max="6405" width="11" style="338" customWidth="1"/>
    <col min="6406" max="6406" width="11.88671875" style="338" customWidth="1"/>
    <col min="6407" max="6407" width="9.33203125" style="338" customWidth="1"/>
    <col min="6408" max="6408" width="10.109375" style="338" bestFit="1" customWidth="1"/>
    <col min="6409" max="6409" width="10" style="338"/>
    <col min="6410" max="6410" width="10.109375" style="338" bestFit="1" customWidth="1"/>
    <col min="6411" max="6652" width="10" style="338"/>
    <col min="6653" max="6653" width="4.88671875" style="338" customWidth="1"/>
    <col min="6654" max="6654" width="40.5546875" style="338" customWidth="1"/>
    <col min="6655" max="6655" width="15.88671875" style="338" customWidth="1"/>
    <col min="6656" max="6656" width="14.109375" style="338" customWidth="1"/>
    <col min="6657" max="6657" width="13.33203125" style="338" customWidth="1"/>
    <col min="6658" max="6658" width="11" style="338" customWidth="1"/>
    <col min="6659" max="6659" width="11.88671875" style="338" customWidth="1"/>
    <col min="6660" max="6660" width="13.88671875" style="338" customWidth="1"/>
    <col min="6661" max="6661" width="11" style="338" customWidth="1"/>
    <col min="6662" max="6662" width="11.88671875" style="338" customWidth="1"/>
    <col min="6663" max="6663" width="9.33203125" style="338" customWidth="1"/>
    <col min="6664" max="6664" width="10.109375" style="338" bestFit="1" customWidth="1"/>
    <col min="6665" max="6665" width="10" style="338"/>
    <col min="6666" max="6666" width="10.109375" style="338" bestFit="1" customWidth="1"/>
    <col min="6667" max="6908" width="10" style="338"/>
    <col min="6909" max="6909" width="4.88671875" style="338" customWidth="1"/>
    <col min="6910" max="6910" width="40.5546875" style="338" customWidth="1"/>
    <col min="6911" max="6911" width="15.88671875" style="338" customWidth="1"/>
    <col min="6912" max="6912" width="14.109375" style="338" customWidth="1"/>
    <col min="6913" max="6913" width="13.33203125" style="338" customWidth="1"/>
    <col min="6914" max="6914" width="11" style="338" customWidth="1"/>
    <col min="6915" max="6915" width="11.88671875" style="338" customWidth="1"/>
    <col min="6916" max="6916" width="13.88671875" style="338" customWidth="1"/>
    <col min="6917" max="6917" width="11" style="338" customWidth="1"/>
    <col min="6918" max="6918" width="11.88671875" style="338" customWidth="1"/>
    <col min="6919" max="6919" width="9.33203125" style="338" customWidth="1"/>
    <col min="6920" max="6920" width="10.109375" style="338" bestFit="1" customWidth="1"/>
    <col min="6921" max="6921" width="10" style="338"/>
    <col min="6922" max="6922" width="10.109375" style="338" bestFit="1" customWidth="1"/>
    <col min="6923" max="7164" width="10" style="338"/>
    <col min="7165" max="7165" width="4.88671875" style="338" customWidth="1"/>
    <col min="7166" max="7166" width="40.5546875" style="338" customWidth="1"/>
    <col min="7167" max="7167" width="15.88671875" style="338" customWidth="1"/>
    <col min="7168" max="7168" width="14.109375" style="338" customWidth="1"/>
    <col min="7169" max="7169" width="13.33203125" style="338" customWidth="1"/>
    <col min="7170" max="7170" width="11" style="338" customWidth="1"/>
    <col min="7171" max="7171" width="11.88671875" style="338" customWidth="1"/>
    <col min="7172" max="7172" width="13.88671875" style="338" customWidth="1"/>
    <col min="7173" max="7173" width="11" style="338" customWidth="1"/>
    <col min="7174" max="7174" width="11.88671875" style="338" customWidth="1"/>
    <col min="7175" max="7175" width="9.33203125" style="338" customWidth="1"/>
    <col min="7176" max="7176" width="10.109375" style="338" bestFit="1" customWidth="1"/>
    <col min="7177" max="7177" width="10" style="338"/>
    <col min="7178" max="7178" width="10.109375" style="338" bestFit="1" customWidth="1"/>
    <col min="7179" max="7420" width="10" style="338"/>
    <col min="7421" max="7421" width="4.88671875" style="338" customWidth="1"/>
    <col min="7422" max="7422" width="40.5546875" style="338" customWidth="1"/>
    <col min="7423" max="7423" width="15.88671875" style="338" customWidth="1"/>
    <col min="7424" max="7424" width="14.109375" style="338" customWidth="1"/>
    <col min="7425" max="7425" width="13.33203125" style="338" customWidth="1"/>
    <col min="7426" max="7426" width="11" style="338" customWidth="1"/>
    <col min="7427" max="7427" width="11.88671875" style="338" customWidth="1"/>
    <col min="7428" max="7428" width="13.88671875" style="338" customWidth="1"/>
    <col min="7429" max="7429" width="11" style="338" customWidth="1"/>
    <col min="7430" max="7430" width="11.88671875" style="338" customWidth="1"/>
    <col min="7431" max="7431" width="9.33203125" style="338" customWidth="1"/>
    <col min="7432" max="7432" width="10.109375" style="338" bestFit="1" customWidth="1"/>
    <col min="7433" max="7433" width="10" style="338"/>
    <col min="7434" max="7434" width="10.109375" style="338" bestFit="1" customWidth="1"/>
    <col min="7435" max="7676" width="10" style="338"/>
    <col min="7677" max="7677" width="4.88671875" style="338" customWidth="1"/>
    <col min="7678" max="7678" width="40.5546875" style="338" customWidth="1"/>
    <col min="7679" max="7679" width="15.88671875" style="338" customWidth="1"/>
    <col min="7680" max="7680" width="14.109375" style="338" customWidth="1"/>
    <col min="7681" max="7681" width="13.33203125" style="338" customWidth="1"/>
    <col min="7682" max="7682" width="11" style="338" customWidth="1"/>
    <col min="7683" max="7683" width="11.88671875" style="338" customWidth="1"/>
    <col min="7684" max="7684" width="13.88671875" style="338" customWidth="1"/>
    <col min="7685" max="7685" width="11" style="338" customWidth="1"/>
    <col min="7686" max="7686" width="11.88671875" style="338" customWidth="1"/>
    <col min="7687" max="7687" width="9.33203125" style="338" customWidth="1"/>
    <col min="7688" max="7688" width="10.109375" style="338" bestFit="1" customWidth="1"/>
    <col min="7689" max="7689" width="10" style="338"/>
    <col min="7690" max="7690" width="10.109375" style="338" bestFit="1" customWidth="1"/>
    <col min="7691" max="7932" width="10" style="338"/>
    <col min="7933" max="7933" width="4.88671875" style="338" customWidth="1"/>
    <col min="7934" max="7934" width="40.5546875" style="338" customWidth="1"/>
    <col min="7935" max="7935" width="15.88671875" style="338" customWidth="1"/>
    <col min="7936" max="7936" width="14.109375" style="338" customWidth="1"/>
    <col min="7937" max="7937" width="13.33203125" style="338" customWidth="1"/>
    <col min="7938" max="7938" width="11" style="338" customWidth="1"/>
    <col min="7939" max="7939" width="11.88671875" style="338" customWidth="1"/>
    <col min="7940" max="7940" width="13.88671875" style="338" customWidth="1"/>
    <col min="7941" max="7941" width="11" style="338" customWidth="1"/>
    <col min="7942" max="7942" width="11.88671875" style="338" customWidth="1"/>
    <col min="7943" max="7943" width="9.33203125" style="338" customWidth="1"/>
    <col min="7944" max="7944" width="10.109375" style="338" bestFit="1" customWidth="1"/>
    <col min="7945" max="7945" width="10" style="338"/>
    <col min="7946" max="7946" width="10.109375" style="338" bestFit="1" customWidth="1"/>
    <col min="7947" max="8188" width="10" style="338"/>
    <col min="8189" max="8189" width="4.88671875" style="338" customWidth="1"/>
    <col min="8190" max="8190" width="40.5546875" style="338" customWidth="1"/>
    <col min="8191" max="8191" width="15.88671875" style="338" customWidth="1"/>
    <col min="8192" max="8192" width="14.109375" style="338" customWidth="1"/>
    <col min="8193" max="8193" width="13.33203125" style="338" customWidth="1"/>
    <col min="8194" max="8194" width="11" style="338" customWidth="1"/>
    <col min="8195" max="8195" width="11.88671875" style="338" customWidth="1"/>
    <col min="8196" max="8196" width="13.88671875" style="338" customWidth="1"/>
    <col min="8197" max="8197" width="11" style="338" customWidth="1"/>
    <col min="8198" max="8198" width="11.88671875" style="338" customWidth="1"/>
    <col min="8199" max="8199" width="9.33203125" style="338" customWidth="1"/>
    <col min="8200" max="8200" width="10.109375" style="338" bestFit="1" customWidth="1"/>
    <col min="8201" max="8201" width="10" style="338"/>
    <col min="8202" max="8202" width="10.109375" style="338" bestFit="1" customWidth="1"/>
    <col min="8203" max="8444" width="10" style="338"/>
    <col min="8445" max="8445" width="4.88671875" style="338" customWidth="1"/>
    <col min="8446" max="8446" width="40.5546875" style="338" customWidth="1"/>
    <col min="8447" max="8447" width="15.88671875" style="338" customWidth="1"/>
    <col min="8448" max="8448" width="14.109375" style="338" customWidth="1"/>
    <col min="8449" max="8449" width="13.33203125" style="338" customWidth="1"/>
    <col min="8450" max="8450" width="11" style="338" customWidth="1"/>
    <col min="8451" max="8451" width="11.88671875" style="338" customWidth="1"/>
    <col min="8452" max="8452" width="13.88671875" style="338" customWidth="1"/>
    <col min="8453" max="8453" width="11" style="338" customWidth="1"/>
    <col min="8454" max="8454" width="11.88671875" style="338" customWidth="1"/>
    <col min="8455" max="8455" width="9.33203125" style="338" customWidth="1"/>
    <col min="8456" max="8456" width="10.109375" style="338" bestFit="1" customWidth="1"/>
    <col min="8457" max="8457" width="10" style="338"/>
    <col min="8458" max="8458" width="10.109375" style="338" bestFit="1" customWidth="1"/>
    <col min="8459" max="8700" width="10" style="338"/>
    <col min="8701" max="8701" width="4.88671875" style="338" customWidth="1"/>
    <col min="8702" max="8702" width="40.5546875" style="338" customWidth="1"/>
    <col min="8703" max="8703" width="15.88671875" style="338" customWidth="1"/>
    <col min="8704" max="8704" width="14.109375" style="338" customWidth="1"/>
    <col min="8705" max="8705" width="13.33203125" style="338" customWidth="1"/>
    <col min="8706" max="8706" width="11" style="338" customWidth="1"/>
    <col min="8707" max="8707" width="11.88671875" style="338" customWidth="1"/>
    <col min="8708" max="8708" width="13.88671875" style="338" customWidth="1"/>
    <col min="8709" max="8709" width="11" style="338" customWidth="1"/>
    <col min="8710" max="8710" width="11.88671875" style="338" customWidth="1"/>
    <col min="8711" max="8711" width="9.33203125" style="338" customWidth="1"/>
    <col min="8712" max="8712" width="10.109375" style="338" bestFit="1" customWidth="1"/>
    <col min="8713" max="8713" width="10" style="338"/>
    <col min="8714" max="8714" width="10.109375" style="338" bestFit="1" customWidth="1"/>
    <col min="8715" max="8956" width="10" style="338"/>
    <col min="8957" max="8957" width="4.88671875" style="338" customWidth="1"/>
    <col min="8958" max="8958" width="40.5546875" style="338" customWidth="1"/>
    <col min="8959" max="8959" width="15.88671875" style="338" customWidth="1"/>
    <col min="8960" max="8960" width="14.109375" style="338" customWidth="1"/>
    <col min="8961" max="8961" width="13.33203125" style="338" customWidth="1"/>
    <col min="8962" max="8962" width="11" style="338" customWidth="1"/>
    <col min="8963" max="8963" width="11.88671875" style="338" customWidth="1"/>
    <col min="8964" max="8964" width="13.88671875" style="338" customWidth="1"/>
    <col min="8965" max="8965" width="11" style="338" customWidth="1"/>
    <col min="8966" max="8966" width="11.88671875" style="338" customWidth="1"/>
    <col min="8967" max="8967" width="9.33203125" style="338" customWidth="1"/>
    <col min="8968" max="8968" width="10.109375" style="338" bestFit="1" customWidth="1"/>
    <col min="8969" max="8969" width="10" style="338"/>
    <col min="8970" max="8970" width="10.109375" style="338" bestFit="1" customWidth="1"/>
    <col min="8971" max="9212" width="10" style="338"/>
    <col min="9213" max="9213" width="4.88671875" style="338" customWidth="1"/>
    <col min="9214" max="9214" width="40.5546875" style="338" customWidth="1"/>
    <col min="9215" max="9215" width="15.88671875" style="338" customWidth="1"/>
    <col min="9216" max="9216" width="14.109375" style="338" customWidth="1"/>
    <col min="9217" max="9217" width="13.33203125" style="338" customWidth="1"/>
    <col min="9218" max="9218" width="11" style="338" customWidth="1"/>
    <col min="9219" max="9219" width="11.88671875" style="338" customWidth="1"/>
    <col min="9220" max="9220" width="13.88671875" style="338" customWidth="1"/>
    <col min="9221" max="9221" width="11" style="338" customWidth="1"/>
    <col min="9222" max="9222" width="11.88671875" style="338" customWidth="1"/>
    <col min="9223" max="9223" width="9.33203125" style="338" customWidth="1"/>
    <col min="9224" max="9224" width="10.109375" style="338" bestFit="1" customWidth="1"/>
    <col min="9225" max="9225" width="10" style="338"/>
    <col min="9226" max="9226" width="10.109375" style="338" bestFit="1" customWidth="1"/>
    <col min="9227" max="9468" width="10" style="338"/>
    <col min="9469" max="9469" width="4.88671875" style="338" customWidth="1"/>
    <col min="9470" max="9470" width="40.5546875" style="338" customWidth="1"/>
    <col min="9471" max="9471" width="15.88671875" style="338" customWidth="1"/>
    <col min="9472" max="9472" width="14.109375" style="338" customWidth="1"/>
    <col min="9473" max="9473" width="13.33203125" style="338" customWidth="1"/>
    <col min="9474" max="9474" width="11" style="338" customWidth="1"/>
    <col min="9475" max="9475" width="11.88671875" style="338" customWidth="1"/>
    <col min="9476" max="9476" width="13.88671875" style="338" customWidth="1"/>
    <col min="9477" max="9477" width="11" style="338" customWidth="1"/>
    <col min="9478" max="9478" width="11.88671875" style="338" customWidth="1"/>
    <col min="9479" max="9479" width="9.33203125" style="338" customWidth="1"/>
    <col min="9480" max="9480" width="10.109375" style="338" bestFit="1" customWidth="1"/>
    <col min="9481" max="9481" width="10" style="338"/>
    <col min="9482" max="9482" width="10.109375" style="338" bestFit="1" customWidth="1"/>
    <col min="9483" max="9724" width="10" style="338"/>
    <col min="9725" max="9725" width="4.88671875" style="338" customWidth="1"/>
    <col min="9726" max="9726" width="40.5546875" style="338" customWidth="1"/>
    <col min="9727" max="9727" width="15.88671875" style="338" customWidth="1"/>
    <col min="9728" max="9728" width="14.109375" style="338" customWidth="1"/>
    <col min="9729" max="9729" width="13.33203125" style="338" customWidth="1"/>
    <col min="9730" max="9730" width="11" style="338" customWidth="1"/>
    <col min="9731" max="9731" width="11.88671875" style="338" customWidth="1"/>
    <col min="9732" max="9732" width="13.88671875" style="338" customWidth="1"/>
    <col min="9733" max="9733" width="11" style="338" customWidth="1"/>
    <col min="9734" max="9734" width="11.88671875" style="338" customWidth="1"/>
    <col min="9735" max="9735" width="9.33203125" style="338" customWidth="1"/>
    <col min="9736" max="9736" width="10.109375" style="338" bestFit="1" customWidth="1"/>
    <col min="9737" max="9737" width="10" style="338"/>
    <col min="9738" max="9738" width="10.109375" style="338" bestFit="1" customWidth="1"/>
    <col min="9739" max="9980" width="10" style="338"/>
    <col min="9981" max="9981" width="4.88671875" style="338" customWidth="1"/>
    <col min="9982" max="9982" width="40.5546875" style="338" customWidth="1"/>
    <col min="9983" max="9983" width="15.88671875" style="338" customWidth="1"/>
    <col min="9984" max="9984" width="14.109375" style="338" customWidth="1"/>
    <col min="9985" max="9985" width="13.33203125" style="338" customWidth="1"/>
    <col min="9986" max="9986" width="11" style="338" customWidth="1"/>
    <col min="9987" max="9987" width="11.88671875" style="338" customWidth="1"/>
    <col min="9988" max="9988" width="13.88671875" style="338" customWidth="1"/>
    <col min="9989" max="9989" width="11" style="338" customWidth="1"/>
    <col min="9990" max="9990" width="11.88671875" style="338" customWidth="1"/>
    <col min="9991" max="9991" width="9.33203125" style="338" customWidth="1"/>
    <col min="9992" max="9992" width="10.109375" style="338" bestFit="1" customWidth="1"/>
    <col min="9993" max="9993" width="10" style="338"/>
    <col min="9994" max="9994" width="10.109375" style="338" bestFit="1" customWidth="1"/>
    <col min="9995" max="10236" width="10" style="338"/>
    <col min="10237" max="10237" width="4.88671875" style="338" customWidth="1"/>
    <col min="10238" max="10238" width="40.5546875" style="338" customWidth="1"/>
    <col min="10239" max="10239" width="15.88671875" style="338" customWidth="1"/>
    <col min="10240" max="10240" width="14.109375" style="338" customWidth="1"/>
    <col min="10241" max="10241" width="13.33203125" style="338" customWidth="1"/>
    <col min="10242" max="10242" width="11" style="338" customWidth="1"/>
    <col min="10243" max="10243" width="11.88671875" style="338" customWidth="1"/>
    <col min="10244" max="10244" width="13.88671875" style="338" customWidth="1"/>
    <col min="10245" max="10245" width="11" style="338" customWidth="1"/>
    <col min="10246" max="10246" width="11.88671875" style="338" customWidth="1"/>
    <col min="10247" max="10247" width="9.33203125" style="338" customWidth="1"/>
    <col min="10248" max="10248" width="10.109375" style="338" bestFit="1" customWidth="1"/>
    <col min="10249" max="10249" width="10" style="338"/>
    <col min="10250" max="10250" width="10.109375" style="338" bestFit="1" customWidth="1"/>
    <col min="10251" max="10492" width="10" style="338"/>
    <col min="10493" max="10493" width="4.88671875" style="338" customWidth="1"/>
    <col min="10494" max="10494" width="40.5546875" style="338" customWidth="1"/>
    <col min="10495" max="10495" width="15.88671875" style="338" customWidth="1"/>
    <col min="10496" max="10496" width="14.109375" style="338" customWidth="1"/>
    <col min="10497" max="10497" width="13.33203125" style="338" customWidth="1"/>
    <col min="10498" max="10498" width="11" style="338" customWidth="1"/>
    <col min="10499" max="10499" width="11.88671875" style="338" customWidth="1"/>
    <col min="10500" max="10500" width="13.88671875" style="338" customWidth="1"/>
    <col min="10501" max="10501" width="11" style="338" customWidth="1"/>
    <col min="10502" max="10502" width="11.88671875" style="338" customWidth="1"/>
    <col min="10503" max="10503" width="9.33203125" style="338" customWidth="1"/>
    <col min="10504" max="10504" width="10.109375" style="338" bestFit="1" customWidth="1"/>
    <col min="10505" max="10505" width="10" style="338"/>
    <col min="10506" max="10506" width="10.109375" style="338" bestFit="1" customWidth="1"/>
    <col min="10507" max="10748" width="10" style="338"/>
    <col min="10749" max="10749" width="4.88671875" style="338" customWidth="1"/>
    <col min="10750" max="10750" width="40.5546875" style="338" customWidth="1"/>
    <col min="10751" max="10751" width="15.88671875" style="338" customWidth="1"/>
    <col min="10752" max="10752" width="14.109375" style="338" customWidth="1"/>
    <col min="10753" max="10753" width="13.33203125" style="338" customWidth="1"/>
    <col min="10754" max="10754" width="11" style="338" customWidth="1"/>
    <col min="10755" max="10755" width="11.88671875" style="338" customWidth="1"/>
    <col min="10756" max="10756" width="13.88671875" style="338" customWidth="1"/>
    <col min="10757" max="10757" width="11" style="338" customWidth="1"/>
    <col min="10758" max="10758" width="11.88671875" style="338" customWidth="1"/>
    <col min="10759" max="10759" width="9.33203125" style="338" customWidth="1"/>
    <col min="10760" max="10760" width="10.109375" style="338" bestFit="1" customWidth="1"/>
    <col min="10761" max="10761" width="10" style="338"/>
    <col min="10762" max="10762" width="10.109375" style="338" bestFit="1" customWidth="1"/>
    <col min="10763" max="11004" width="10" style="338"/>
    <col min="11005" max="11005" width="4.88671875" style="338" customWidth="1"/>
    <col min="11006" max="11006" width="40.5546875" style="338" customWidth="1"/>
    <col min="11007" max="11007" width="15.88671875" style="338" customWidth="1"/>
    <col min="11008" max="11008" width="14.109375" style="338" customWidth="1"/>
    <col min="11009" max="11009" width="13.33203125" style="338" customWidth="1"/>
    <col min="11010" max="11010" width="11" style="338" customWidth="1"/>
    <col min="11011" max="11011" width="11.88671875" style="338" customWidth="1"/>
    <col min="11012" max="11012" width="13.88671875" style="338" customWidth="1"/>
    <col min="11013" max="11013" width="11" style="338" customWidth="1"/>
    <col min="11014" max="11014" width="11.88671875" style="338" customWidth="1"/>
    <col min="11015" max="11015" width="9.33203125" style="338" customWidth="1"/>
    <col min="11016" max="11016" width="10.109375" style="338" bestFit="1" customWidth="1"/>
    <col min="11017" max="11017" width="10" style="338"/>
    <col min="11018" max="11018" width="10.109375" style="338" bestFit="1" customWidth="1"/>
    <col min="11019" max="11260" width="10" style="338"/>
    <col min="11261" max="11261" width="4.88671875" style="338" customWidth="1"/>
    <col min="11262" max="11262" width="40.5546875" style="338" customWidth="1"/>
    <col min="11263" max="11263" width="15.88671875" style="338" customWidth="1"/>
    <col min="11264" max="11264" width="14.109375" style="338" customWidth="1"/>
    <col min="11265" max="11265" width="13.33203125" style="338" customWidth="1"/>
    <col min="11266" max="11266" width="11" style="338" customWidth="1"/>
    <col min="11267" max="11267" width="11.88671875" style="338" customWidth="1"/>
    <col min="11268" max="11268" width="13.88671875" style="338" customWidth="1"/>
    <col min="11269" max="11269" width="11" style="338" customWidth="1"/>
    <col min="11270" max="11270" width="11.88671875" style="338" customWidth="1"/>
    <col min="11271" max="11271" width="9.33203125" style="338" customWidth="1"/>
    <col min="11272" max="11272" width="10.109375" style="338" bestFit="1" customWidth="1"/>
    <col min="11273" max="11273" width="10" style="338"/>
    <col min="11274" max="11274" width="10.109375" style="338" bestFit="1" customWidth="1"/>
    <col min="11275" max="11516" width="10" style="338"/>
    <col min="11517" max="11517" width="4.88671875" style="338" customWidth="1"/>
    <col min="11518" max="11518" width="40.5546875" style="338" customWidth="1"/>
    <col min="11519" max="11519" width="15.88671875" style="338" customWidth="1"/>
    <col min="11520" max="11520" width="14.109375" style="338" customWidth="1"/>
    <col min="11521" max="11521" width="13.33203125" style="338" customWidth="1"/>
    <col min="11522" max="11522" width="11" style="338" customWidth="1"/>
    <col min="11523" max="11523" width="11.88671875" style="338" customWidth="1"/>
    <col min="11524" max="11524" width="13.88671875" style="338" customWidth="1"/>
    <col min="11525" max="11525" width="11" style="338" customWidth="1"/>
    <col min="11526" max="11526" width="11.88671875" style="338" customWidth="1"/>
    <col min="11527" max="11527" width="9.33203125" style="338" customWidth="1"/>
    <col min="11528" max="11528" width="10.109375" style="338" bestFit="1" customWidth="1"/>
    <col min="11529" max="11529" width="10" style="338"/>
    <col min="11530" max="11530" width="10.109375" style="338" bestFit="1" customWidth="1"/>
    <col min="11531" max="11772" width="10" style="338"/>
    <col min="11773" max="11773" width="4.88671875" style="338" customWidth="1"/>
    <col min="11774" max="11774" width="40.5546875" style="338" customWidth="1"/>
    <col min="11775" max="11775" width="15.88671875" style="338" customWidth="1"/>
    <col min="11776" max="11776" width="14.109375" style="338" customWidth="1"/>
    <col min="11777" max="11777" width="13.33203125" style="338" customWidth="1"/>
    <col min="11778" max="11778" width="11" style="338" customWidth="1"/>
    <col min="11779" max="11779" width="11.88671875" style="338" customWidth="1"/>
    <col min="11780" max="11780" width="13.88671875" style="338" customWidth="1"/>
    <col min="11781" max="11781" width="11" style="338" customWidth="1"/>
    <col min="11782" max="11782" width="11.88671875" style="338" customWidth="1"/>
    <col min="11783" max="11783" width="9.33203125" style="338" customWidth="1"/>
    <col min="11784" max="11784" width="10.109375" style="338" bestFit="1" customWidth="1"/>
    <col min="11785" max="11785" width="10" style="338"/>
    <col min="11786" max="11786" width="10.109375" style="338" bestFit="1" customWidth="1"/>
    <col min="11787" max="12028" width="10" style="338"/>
    <col min="12029" max="12029" width="4.88671875" style="338" customWidth="1"/>
    <col min="12030" max="12030" width="40.5546875" style="338" customWidth="1"/>
    <col min="12031" max="12031" width="15.88671875" style="338" customWidth="1"/>
    <col min="12032" max="12032" width="14.109375" style="338" customWidth="1"/>
    <col min="12033" max="12033" width="13.33203125" style="338" customWidth="1"/>
    <col min="12034" max="12034" width="11" style="338" customWidth="1"/>
    <col min="12035" max="12035" width="11.88671875" style="338" customWidth="1"/>
    <col min="12036" max="12036" width="13.88671875" style="338" customWidth="1"/>
    <col min="12037" max="12037" width="11" style="338" customWidth="1"/>
    <col min="12038" max="12038" width="11.88671875" style="338" customWidth="1"/>
    <col min="12039" max="12039" width="9.33203125" style="338" customWidth="1"/>
    <col min="12040" max="12040" width="10.109375" style="338" bestFit="1" customWidth="1"/>
    <col min="12041" max="12041" width="10" style="338"/>
    <col min="12042" max="12042" width="10.109375" style="338" bestFit="1" customWidth="1"/>
    <col min="12043" max="12284" width="10" style="338"/>
    <col min="12285" max="12285" width="4.88671875" style="338" customWidth="1"/>
    <col min="12286" max="12286" width="40.5546875" style="338" customWidth="1"/>
    <col min="12287" max="12287" width="15.88671875" style="338" customWidth="1"/>
    <col min="12288" max="12288" width="14.109375" style="338" customWidth="1"/>
    <col min="12289" max="12289" width="13.33203125" style="338" customWidth="1"/>
    <col min="12290" max="12290" width="11" style="338" customWidth="1"/>
    <col min="12291" max="12291" width="11.88671875" style="338" customWidth="1"/>
    <col min="12292" max="12292" width="13.88671875" style="338" customWidth="1"/>
    <col min="12293" max="12293" width="11" style="338" customWidth="1"/>
    <col min="12294" max="12294" width="11.88671875" style="338" customWidth="1"/>
    <col min="12295" max="12295" width="9.33203125" style="338" customWidth="1"/>
    <col min="12296" max="12296" width="10.109375" style="338" bestFit="1" customWidth="1"/>
    <col min="12297" max="12297" width="10" style="338"/>
    <col min="12298" max="12298" width="10.109375" style="338" bestFit="1" customWidth="1"/>
    <col min="12299" max="12540" width="10" style="338"/>
    <col min="12541" max="12541" width="4.88671875" style="338" customWidth="1"/>
    <col min="12542" max="12542" width="40.5546875" style="338" customWidth="1"/>
    <col min="12543" max="12543" width="15.88671875" style="338" customWidth="1"/>
    <col min="12544" max="12544" width="14.109375" style="338" customWidth="1"/>
    <col min="12545" max="12545" width="13.33203125" style="338" customWidth="1"/>
    <col min="12546" max="12546" width="11" style="338" customWidth="1"/>
    <col min="12547" max="12547" width="11.88671875" style="338" customWidth="1"/>
    <col min="12548" max="12548" width="13.88671875" style="338" customWidth="1"/>
    <col min="12549" max="12549" width="11" style="338" customWidth="1"/>
    <col min="12550" max="12550" width="11.88671875" style="338" customWidth="1"/>
    <col min="12551" max="12551" width="9.33203125" style="338" customWidth="1"/>
    <col min="12552" max="12552" width="10.109375" style="338" bestFit="1" customWidth="1"/>
    <col min="12553" max="12553" width="10" style="338"/>
    <col min="12554" max="12554" width="10.109375" style="338" bestFit="1" customWidth="1"/>
    <col min="12555" max="12796" width="10" style="338"/>
    <col min="12797" max="12797" width="4.88671875" style="338" customWidth="1"/>
    <col min="12798" max="12798" width="40.5546875" style="338" customWidth="1"/>
    <col min="12799" max="12799" width="15.88671875" style="338" customWidth="1"/>
    <col min="12800" max="12800" width="14.109375" style="338" customWidth="1"/>
    <col min="12801" max="12801" width="13.33203125" style="338" customWidth="1"/>
    <col min="12802" max="12802" width="11" style="338" customWidth="1"/>
    <col min="12803" max="12803" width="11.88671875" style="338" customWidth="1"/>
    <col min="12804" max="12804" width="13.88671875" style="338" customWidth="1"/>
    <col min="12805" max="12805" width="11" style="338" customWidth="1"/>
    <col min="12806" max="12806" width="11.88671875" style="338" customWidth="1"/>
    <col min="12807" max="12807" width="9.33203125" style="338" customWidth="1"/>
    <col min="12808" max="12808" width="10.109375" style="338" bestFit="1" customWidth="1"/>
    <col min="12809" max="12809" width="10" style="338"/>
    <col min="12810" max="12810" width="10.109375" style="338" bestFit="1" customWidth="1"/>
    <col min="12811" max="13052" width="10" style="338"/>
    <col min="13053" max="13053" width="4.88671875" style="338" customWidth="1"/>
    <col min="13054" max="13054" width="40.5546875" style="338" customWidth="1"/>
    <col min="13055" max="13055" width="15.88671875" style="338" customWidth="1"/>
    <col min="13056" max="13056" width="14.109375" style="338" customWidth="1"/>
    <col min="13057" max="13057" width="13.33203125" style="338" customWidth="1"/>
    <col min="13058" max="13058" width="11" style="338" customWidth="1"/>
    <col min="13059" max="13059" width="11.88671875" style="338" customWidth="1"/>
    <col min="13060" max="13060" width="13.88671875" style="338" customWidth="1"/>
    <col min="13061" max="13061" width="11" style="338" customWidth="1"/>
    <col min="13062" max="13062" width="11.88671875" style="338" customWidth="1"/>
    <col min="13063" max="13063" width="9.33203125" style="338" customWidth="1"/>
    <col min="13064" max="13064" width="10.109375" style="338" bestFit="1" customWidth="1"/>
    <col min="13065" max="13065" width="10" style="338"/>
    <col min="13066" max="13066" width="10.109375" style="338" bestFit="1" customWidth="1"/>
    <col min="13067" max="13308" width="10" style="338"/>
    <col min="13309" max="13309" width="4.88671875" style="338" customWidth="1"/>
    <col min="13310" max="13310" width="40.5546875" style="338" customWidth="1"/>
    <col min="13311" max="13311" width="15.88671875" style="338" customWidth="1"/>
    <col min="13312" max="13312" width="14.109375" style="338" customWidth="1"/>
    <col min="13313" max="13313" width="13.33203125" style="338" customWidth="1"/>
    <col min="13314" max="13314" width="11" style="338" customWidth="1"/>
    <col min="13315" max="13315" width="11.88671875" style="338" customWidth="1"/>
    <col min="13316" max="13316" width="13.88671875" style="338" customWidth="1"/>
    <col min="13317" max="13317" width="11" style="338" customWidth="1"/>
    <col min="13318" max="13318" width="11.88671875" style="338" customWidth="1"/>
    <col min="13319" max="13319" width="9.33203125" style="338" customWidth="1"/>
    <col min="13320" max="13320" width="10.109375" style="338" bestFit="1" customWidth="1"/>
    <col min="13321" max="13321" width="10" style="338"/>
    <col min="13322" max="13322" width="10.109375" style="338" bestFit="1" customWidth="1"/>
    <col min="13323" max="13564" width="10" style="338"/>
    <col min="13565" max="13565" width="4.88671875" style="338" customWidth="1"/>
    <col min="13566" max="13566" width="40.5546875" style="338" customWidth="1"/>
    <col min="13567" max="13567" width="15.88671875" style="338" customWidth="1"/>
    <col min="13568" max="13568" width="14.109375" style="338" customWidth="1"/>
    <col min="13569" max="13569" width="13.33203125" style="338" customWidth="1"/>
    <col min="13570" max="13570" width="11" style="338" customWidth="1"/>
    <col min="13571" max="13571" width="11.88671875" style="338" customWidth="1"/>
    <col min="13572" max="13572" width="13.88671875" style="338" customWidth="1"/>
    <col min="13573" max="13573" width="11" style="338" customWidth="1"/>
    <col min="13574" max="13574" width="11.88671875" style="338" customWidth="1"/>
    <col min="13575" max="13575" width="9.33203125" style="338" customWidth="1"/>
    <col min="13576" max="13576" width="10.109375" style="338" bestFit="1" customWidth="1"/>
    <col min="13577" max="13577" width="10" style="338"/>
    <col min="13578" max="13578" width="10.109375" style="338" bestFit="1" customWidth="1"/>
    <col min="13579" max="13820" width="10" style="338"/>
    <col min="13821" max="13821" width="4.88671875" style="338" customWidth="1"/>
    <col min="13822" max="13822" width="40.5546875" style="338" customWidth="1"/>
    <col min="13823" max="13823" width="15.88671875" style="338" customWidth="1"/>
    <col min="13824" max="13824" width="14.109375" style="338" customWidth="1"/>
    <col min="13825" max="13825" width="13.33203125" style="338" customWidth="1"/>
    <col min="13826" max="13826" width="11" style="338" customWidth="1"/>
    <col min="13827" max="13827" width="11.88671875" style="338" customWidth="1"/>
    <col min="13828" max="13828" width="13.88671875" style="338" customWidth="1"/>
    <col min="13829" max="13829" width="11" style="338" customWidth="1"/>
    <col min="13830" max="13830" width="11.88671875" style="338" customWidth="1"/>
    <col min="13831" max="13831" width="9.33203125" style="338" customWidth="1"/>
    <col min="13832" max="13832" width="10.109375" style="338" bestFit="1" customWidth="1"/>
    <col min="13833" max="13833" width="10" style="338"/>
    <col min="13834" max="13834" width="10.109375" style="338" bestFit="1" customWidth="1"/>
    <col min="13835" max="14076" width="10" style="338"/>
    <col min="14077" max="14077" width="4.88671875" style="338" customWidth="1"/>
    <col min="14078" max="14078" width="40.5546875" style="338" customWidth="1"/>
    <col min="14079" max="14079" width="15.88671875" style="338" customWidth="1"/>
    <col min="14080" max="14080" width="14.109375" style="338" customWidth="1"/>
    <col min="14081" max="14081" width="13.33203125" style="338" customWidth="1"/>
    <col min="14082" max="14082" width="11" style="338" customWidth="1"/>
    <col min="14083" max="14083" width="11.88671875" style="338" customWidth="1"/>
    <col min="14084" max="14084" width="13.88671875" style="338" customWidth="1"/>
    <col min="14085" max="14085" width="11" style="338" customWidth="1"/>
    <col min="14086" max="14086" width="11.88671875" style="338" customWidth="1"/>
    <col min="14087" max="14087" width="9.33203125" style="338" customWidth="1"/>
    <col min="14088" max="14088" width="10.109375" style="338" bestFit="1" customWidth="1"/>
    <col min="14089" max="14089" width="10" style="338"/>
    <col min="14090" max="14090" width="10.109375" style="338" bestFit="1" customWidth="1"/>
    <col min="14091" max="14332" width="10" style="338"/>
    <col min="14333" max="14333" width="4.88671875" style="338" customWidth="1"/>
    <col min="14334" max="14334" width="40.5546875" style="338" customWidth="1"/>
    <col min="14335" max="14335" width="15.88671875" style="338" customWidth="1"/>
    <col min="14336" max="14336" width="14.109375" style="338" customWidth="1"/>
    <col min="14337" max="14337" width="13.33203125" style="338" customWidth="1"/>
    <col min="14338" max="14338" width="11" style="338" customWidth="1"/>
    <col min="14339" max="14339" width="11.88671875" style="338" customWidth="1"/>
    <col min="14340" max="14340" width="13.88671875" style="338" customWidth="1"/>
    <col min="14341" max="14341" width="11" style="338" customWidth="1"/>
    <col min="14342" max="14342" width="11.88671875" style="338" customWidth="1"/>
    <col min="14343" max="14343" width="9.33203125" style="338" customWidth="1"/>
    <col min="14344" max="14344" width="10.109375" style="338" bestFit="1" customWidth="1"/>
    <col min="14345" max="14345" width="10" style="338"/>
    <col min="14346" max="14346" width="10.109375" style="338" bestFit="1" customWidth="1"/>
    <col min="14347" max="14588" width="10" style="338"/>
    <col min="14589" max="14589" width="4.88671875" style="338" customWidth="1"/>
    <col min="14590" max="14590" width="40.5546875" style="338" customWidth="1"/>
    <col min="14591" max="14591" width="15.88671875" style="338" customWidth="1"/>
    <col min="14592" max="14592" width="14.109375" style="338" customWidth="1"/>
    <col min="14593" max="14593" width="13.33203125" style="338" customWidth="1"/>
    <col min="14594" max="14594" width="11" style="338" customWidth="1"/>
    <col min="14595" max="14595" width="11.88671875" style="338" customWidth="1"/>
    <col min="14596" max="14596" width="13.88671875" style="338" customWidth="1"/>
    <col min="14597" max="14597" width="11" style="338" customWidth="1"/>
    <col min="14598" max="14598" width="11.88671875" style="338" customWidth="1"/>
    <col min="14599" max="14599" width="9.33203125" style="338" customWidth="1"/>
    <col min="14600" max="14600" width="10.109375" style="338" bestFit="1" customWidth="1"/>
    <col min="14601" max="14601" width="10" style="338"/>
    <col min="14602" max="14602" width="10.109375" style="338" bestFit="1" customWidth="1"/>
    <col min="14603" max="14844" width="10" style="338"/>
    <col min="14845" max="14845" width="4.88671875" style="338" customWidth="1"/>
    <col min="14846" max="14846" width="40.5546875" style="338" customWidth="1"/>
    <col min="14847" max="14847" width="15.88671875" style="338" customWidth="1"/>
    <col min="14848" max="14848" width="14.109375" style="338" customWidth="1"/>
    <col min="14849" max="14849" width="13.33203125" style="338" customWidth="1"/>
    <col min="14850" max="14850" width="11" style="338" customWidth="1"/>
    <col min="14851" max="14851" width="11.88671875" style="338" customWidth="1"/>
    <col min="14852" max="14852" width="13.88671875" style="338" customWidth="1"/>
    <col min="14853" max="14853" width="11" style="338" customWidth="1"/>
    <col min="14854" max="14854" width="11.88671875" style="338" customWidth="1"/>
    <col min="14855" max="14855" width="9.33203125" style="338" customWidth="1"/>
    <col min="14856" max="14856" width="10.109375" style="338" bestFit="1" customWidth="1"/>
    <col min="14857" max="14857" width="10" style="338"/>
    <col min="14858" max="14858" width="10.109375" style="338" bestFit="1" customWidth="1"/>
    <col min="14859" max="15100" width="10" style="338"/>
    <col min="15101" max="15101" width="4.88671875" style="338" customWidth="1"/>
    <col min="15102" max="15102" width="40.5546875" style="338" customWidth="1"/>
    <col min="15103" max="15103" width="15.88671875" style="338" customWidth="1"/>
    <col min="15104" max="15104" width="14.109375" style="338" customWidth="1"/>
    <col min="15105" max="15105" width="13.33203125" style="338" customWidth="1"/>
    <col min="15106" max="15106" width="11" style="338" customWidth="1"/>
    <col min="15107" max="15107" width="11.88671875" style="338" customWidth="1"/>
    <col min="15108" max="15108" width="13.88671875" style="338" customWidth="1"/>
    <col min="15109" max="15109" width="11" style="338" customWidth="1"/>
    <col min="15110" max="15110" width="11.88671875" style="338" customWidth="1"/>
    <col min="15111" max="15111" width="9.33203125" style="338" customWidth="1"/>
    <col min="15112" max="15112" width="10.109375" style="338" bestFit="1" customWidth="1"/>
    <col min="15113" max="15113" width="10" style="338"/>
    <col min="15114" max="15114" width="10.109375" style="338" bestFit="1" customWidth="1"/>
    <col min="15115" max="15356" width="10" style="338"/>
    <col min="15357" max="15357" width="4.88671875" style="338" customWidth="1"/>
    <col min="15358" max="15358" width="40.5546875" style="338" customWidth="1"/>
    <col min="15359" max="15359" width="15.88671875" style="338" customWidth="1"/>
    <col min="15360" max="15360" width="14.109375" style="338" customWidth="1"/>
    <col min="15361" max="15361" width="13.33203125" style="338" customWidth="1"/>
    <col min="15362" max="15362" width="11" style="338" customWidth="1"/>
    <col min="15363" max="15363" width="11.88671875" style="338" customWidth="1"/>
    <col min="15364" max="15364" width="13.88671875" style="338" customWidth="1"/>
    <col min="15365" max="15365" width="11" style="338" customWidth="1"/>
    <col min="15366" max="15366" width="11.88671875" style="338" customWidth="1"/>
    <col min="15367" max="15367" width="9.33203125" style="338" customWidth="1"/>
    <col min="15368" max="15368" width="10.109375" style="338" bestFit="1" customWidth="1"/>
    <col min="15369" max="15369" width="10" style="338"/>
    <col min="15370" max="15370" width="10.109375" style="338" bestFit="1" customWidth="1"/>
    <col min="15371" max="15612" width="10" style="338"/>
    <col min="15613" max="15613" width="4.88671875" style="338" customWidth="1"/>
    <col min="15614" max="15614" width="40.5546875" style="338" customWidth="1"/>
    <col min="15615" max="15615" width="15.88671875" style="338" customWidth="1"/>
    <col min="15616" max="15616" width="14.109375" style="338" customWidth="1"/>
    <col min="15617" max="15617" width="13.33203125" style="338" customWidth="1"/>
    <col min="15618" max="15618" width="11" style="338" customWidth="1"/>
    <col min="15619" max="15619" width="11.88671875" style="338" customWidth="1"/>
    <col min="15620" max="15620" width="13.88671875" style="338" customWidth="1"/>
    <col min="15621" max="15621" width="11" style="338" customWidth="1"/>
    <col min="15622" max="15622" width="11.88671875" style="338" customWidth="1"/>
    <col min="15623" max="15623" width="9.33203125" style="338" customWidth="1"/>
    <col min="15624" max="15624" width="10.109375" style="338" bestFit="1" customWidth="1"/>
    <col min="15625" max="15625" width="10" style="338"/>
    <col min="15626" max="15626" width="10.109375" style="338" bestFit="1" customWidth="1"/>
    <col min="15627" max="15868" width="10" style="338"/>
    <col min="15869" max="15869" width="4.88671875" style="338" customWidth="1"/>
    <col min="15870" max="15870" width="40.5546875" style="338" customWidth="1"/>
    <col min="15871" max="15871" width="15.88671875" style="338" customWidth="1"/>
    <col min="15872" max="15872" width="14.109375" style="338" customWidth="1"/>
    <col min="15873" max="15873" width="13.33203125" style="338" customWidth="1"/>
    <col min="15874" max="15874" width="11" style="338" customWidth="1"/>
    <col min="15875" max="15875" width="11.88671875" style="338" customWidth="1"/>
    <col min="15876" max="15876" width="13.88671875" style="338" customWidth="1"/>
    <col min="15877" max="15877" width="11" style="338" customWidth="1"/>
    <col min="15878" max="15878" width="11.88671875" style="338" customWidth="1"/>
    <col min="15879" max="15879" width="9.33203125" style="338" customWidth="1"/>
    <col min="15880" max="15880" width="10.109375" style="338" bestFit="1" customWidth="1"/>
    <col min="15881" max="15881" width="10" style="338"/>
    <col min="15882" max="15882" width="10.109375" style="338" bestFit="1" customWidth="1"/>
    <col min="15883" max="16124" width="10" style="338"/>
    <col min="16125" max="16125" width="4.88671875" style="338" customWidth="1"/>
    <col min="16126" max="16126" width="40.5546875" style="338" customWidth="1"/>
    <col min="16127" max="16127" width="15.88671875" style="338" customWidth="1"/>
    <col min="16128" max="16128" width="14.109375" style="338" customWidth="1"/>
    <col min="16129" max="16129" width="13.33203125" style="338" customWidth="1"/>
    <col min="16130" max="16130" width="11" style="338" customWidth="1"/>
    <col min="16131" max="16131" width="11.88671875" style="338" customWidth="1"/>
    <col min="16132" max="16132" width="13.88671875" style="338" customWidth="1"/>
    <col min="16133" max="16133" width="11" style="338" customWidth="1"/>
    <col min="16134" max="16134" width="11.88671875" style="338" customWidth="1"/>
    <col min="16135" max="16135" width="9.33203125" style="338" customWidth="1"/>
    <col min="16136" max="16136" width="10.109375" style="338" bestFit="1" customWidth="1"/>
    <col min="16137" max="16137" width="10" style="338"/>
    <col min="16138" max="16138" width="10.109375" style="338" bestFit="1" customWidth="1"/>
    <col min="16139" max="16384" width="10" style="338"/>
  </cols>
  <sheetData>
    <row r="1" spans="1:13" ht="19.350000000000001" customHeight="1">
      <c r="A1" s="832">
        <f>'48.kn'!$A$1:$B$1</f>
        <v>0</v>
      </c>
      <c r="B1" s="832"/>
      <c r="C1" s="336"/>
      <c r="D1" s="336"/>
      <c r="E1" s="336"/>
      <c r="F1" s="337"/>
      <c r="G1" s="336"/>
      <c r="H1" s="336"/>
      <c r="I1" s="336"/>
      <c r="J1" s="833" t="s">
        <v>327</v>
      </c>
      <c r="K1" s="833"/>
    </row>
    <row r="2" spans="1:13" ht="15.6">
      <c r="A2" s="339"/>
      <c r="B2" s="339"/>
      <c r="C2" s="336"/>
      <c r="D2" s="336"/>
      <c r="E2" s="336"/>
      <c r="F2" s="337"/>
      <c r="G2" s="336"/>
      <c r="H2" s="336"/>
      <c r="I2" s="336"/>
      <c r="J2" s="720"/>
      <c r="K2" s="340"/>
    </row>
    <row r="3" spans="1:13" ht="25.5" customHeight="1">
      <c r="A3" s="834" t="s">
        <v>328</v>
      </c>
      <c r="B3" s="834"/>
      <c r="C3" s="834"/>
      <c r="D3" s="834"/>
      <c r="E3" s="834"/>
      <c r="F3" s="834"/>
      <c r="G3" s="834"/>
      <c r="H3" s="834"/>
      <c r="I3" s="834"/>
      <c r="J3" s="834"/>
      <c r="K3" s="834"/>
    </row>
    <row r="4" spans="1:13" ht="25.5" customHeight="1">
      <c r="A4" s="835" t="str">
        <f>'56 '!A3:Q3</f>
        <v>(Kèm theo Nghị quyết số     /NQ-HĐND ngày 30 tháng 3 năm 2026 của HĐND xã  Sơn Hà)</v>
      </c>
      <c r="B4" s="835"/>
      <c r="C4" s="835"/>
      <c r="D4" s="835"/>
      <c r="E4" s="835"/>
      <c r="F4" s="835"/>
      <c r="G4" s="835"/>
      <c r="H4" s="835"/>
      <c r="I4" s="835"/>
      <c r="J4" s="835"/>
      <c r="K4" s="835"/>
    </row>
    <row r="5" spans="1:13" ht="18" customHeight="1">
      <c r="A5" s="341"/>
      <c r="B5" s="341"/>
      <c r="C5" s="342"/>
      <c r="D5" s="342"/>
      <c r="E5" s="342"/>
      <c r="F5" s="343"/>
      <c r="G5" s="342"/>
      <c r="H5" s="342"/>
      <c r="I5" s="342"/>
      <c r="J5" s="836" t="str">
        <f>'48.kn'!$F$5</f>
        <v>Đơn vị: Đồng</v>
      </c>
      <c r="K5" s="836"/>
    </row>
    <row r="6" spans="1:13" customFormat="1" ht="14.4">
      <c r="A6" s="823" t="s">
        <v>3</v>
      </c>
      <c r="B6" s="823" t="s">
        <v>526</v>
      </c>
      <c r="C6" s="825" t="s">
        <v>834</v>
      </c>
      <c r="D6" s="823" t="s">
        <v>329</v>
      </c>
      <c r="E6" s="824" t="s">
        <v>527</v>
      </c>
      <c r="F6" s="824" t="s">
        <v>527</v>
      </c>
      <c r="G6" s="824" t="s">
        <v>527</v>
      </c>
      <c r="H6" s="825" t="s">
        <v>835</v>
      </c>
      <c r="I6" s="825" t="s">
        <v>836</v>
      </c>
      <c r="J6" s="823" t="s">
        <v>330</v>
      </c>
      <c r="K6" s="824" t="s">
        <v>527</v>
      </c>
    </row>
    <row r="7" spans="1:13" customFormat="1" ht="60">
      <c r="A7" s="824" t="s">
        <v>527</v>
      </c>
      <c r="B7" s="824" t="s">
        <v>527</v>
      </c>
      <c r="C7" s="824" t="s">
        <v>527</v>
      </c>
      <c r="D7" s="714" t="s">
        <v>541</v>
      </c>
      <c r="E7" s="714" t="s">
        <v>837</v>
      </c>
      <c r="F7" s="714" t="s">
        <v>838</v>
      </c>
      <c r="G7" s="714" t="s">
        <v>839</v>
      </c>
      <c r="H7" s="824" t="s">
        <v>527</v>
      </c>
      <c r="I7" s="824" t="s">
        <v>527</v>
      </c>
      <c r="J7" s="721" t="s">
        <v>840</v>
      </c>
      <c r="K7" s="712" t="s">
        <v>331</v>
      </c>
    </row>
    <row r="8" spans="1:13" customFormat="1" ht="14.4">
      <c r="A8" s="417" t="s">
        <v>80</v>
      </c>
      <c r="B8" s="417" t="s">
        <v>81</v>
      </c>
      <c r="C8" s="417" t="s">
        <v>841</v>
      </c>
      <c r="D8" s="417" t="s">
        <v>444</v>
      </c>
      <c r="E8" s="417" t="s">
        <v>446</v>
      </c>
      <c r="F8" s="417" t="s">
        <v>455</v>
      </c>
      <c r="G8" s="417" t="s">
        <v>457</v>
      </c>
      <c r="H8" s="417" t="s">
        <v>459</v>
      </c>
      <c r="I8" s="417" t="s">
        <v>332</v>
      </c>
      <c r="J8" s="722" t="s">
        <v>461</v>
      </c>
      <c r="K8" s="417" t="s">
        <v>462</v>
      </c>
    </row>
    <row r="9" spans="1:13" customFormat="1" ht="14.4">
      <c r="A9" s="713" t="s">
        <v>527</v>
      </c>
      <c r="B9" s="714" t="s">
        <v>387</v>
      </c>
      <c r="C9" s="422">
        <f>C10</f>
        <v>217053104192</v>
      </c>
      <c r="D9" s="422">
        <f t="shared" ref="D9:K9" si="0">D10</f>
        <v>10537925036</v>
      </c>
      <c r="E9" s="422">
        <f t="shared" si="0"/>
        <v>135119936995</v>
      </c>
      <c r="F9" s="422">
        <f t="shared" si="0"/>
        <v>71395242161</v>
      </c>
      <c r="G9" s="422">
        <f t="shared" si="0"/>
        <v>0</v>
      </c>
      <c r="H9" s="422">
        <f t="shared" si="0"/>
        <v>173023863749</v>
      </c>
      <c r="I9" s="422">
        <f t="shared" si="0"/>
        <v>44029240443</v>
      </c>
      <c r="J9" s="723">
        <f t="shared" si="0"/>
        <v>0</v>
      </c>
      <c r="K9" s="422">
        <f t="shared" si="0"/>
        <v>44029240443</v>
      </c>
      <c r="M9" s="717">
        <v>40361188544</v>
      </c>
    </row>
    <row r="10" spans="1:13" customFormat="1" ht="14.4">
      <c r="A10" s="714" t="s">
        <v>437</v>
      </c>
      <c r="B10" s="418" t="s">
        <v>550</v>
      </c>
      <c r="C10" s="422">
        <f>C11</f>
        <v>217053104192</v>
      </c>
      <c r="D10" s="422">
        <f t="shared" ref="D10:K10" si="1">D11</f>
        <v>10537925036</v>
      </c>
      <c r="E10" s="422">
        <f t="shared" si="1"/>
        <v>135119936995</v>
      </c>
      <c r="F10" s="422">
        <f t="shared" si="1"/>
        <v>71395242161</v>
      </c>
      <c r="G10" s="422">
        <f t="shared" si="1"/>
        <v>0</v>
      </c>
      <c r="H10" s="422">
        <f t="shared" si="1"/>
        <v>173023863749</v>
      </c>
      <c r="I10" s="422">
        <f t="shared" si="1"/>
        <v>44029240443</v>
      </c>
      <c r="J10" s="723">
        <f t="shared" si="1"/>
        <v>0</v>
      </c>
      <c r="K10" s="422">
        <f t="shared" si="1"/>
        <v>44029240443</v>
      </c>
      <c r="M10" s="718">
        <f>I9-M9</f>
        <v>3668051899</v>
      </c>
    </row>
    <row r="11" spans="1:13" customFormat="1" ht="14.4">
      <c r="A11" s="419" t="s">
        <v>167</v>
      </c>
      <c r="B11" s="420" t="s">
        <v>551</v>
      </c>
      <c r="C11" s="424">
        <f>SUM(C12:C27)</f>
        <v>217053104192</v>
      </c>
      <c r="D11" s="424">
        <f t="shared" ref="D11:I11" si="2">SUM(D12:D27)</f>
        <v>10537925036</v>
      </c>
      <c r="E11" s="424">
        <f t="shared" si="2"/>
        <v>135119936995</v>
      </c>
      <c r="F11" s="424">
        <f t="shared" si="2"/>
        <v>71395242161</v>
      </c>
      <c r="G11" s="424">
        <f t="shared" si="2"/>
        <v>0</v>
      </c>
      <c r="H11" s="424">
        <f t="shared" si="2"/>
        <v>173023863749</v>
      </c>
      <c r="I11" s="424">
        <f t="shared" si="2"/>
        <v>44029240443</v>
      </c>
      <c r="J11" s="424">
        <f t="shared" ref="J11" si="3">SUM(J12:J27)</f>
        <v>0</v>
      </c>
      <c r="K11" s="424">
        <f t="shared" ref="K11" si="4">SUM(K12:K27)</f>
        <v>44029240443</v>
      </c>
    </row>
    <row r="12" spans="1:13" customFormat="1" ht="22.8">
      <c r="A12" s="713" t="s">
        <v>527</v>
      </c>
      <c r="B12" s="421" t="s">
        <v>554</v>
      </c>
      <c r="C12" s="424">
        <v>16129673017</v>
      </c>
      <c r="D12" s="424">
        <v>297217017</v>
      </c>
      <c r="E12" s="424">
        <v>15108179000</v>
      </c>
      <c r="F12" s="424">
        <v>724277000</v>
      </c>
      <c r="G12" s="719" t="s">
        <v>527</v>
      </c>
      <c r="H12" s="424">
        <v>15083253242</v>
      </c>
      <c r="I12" s="424">
        <v>1046419775</v>
      </c>
      <c r="J12" s="727">
        <v>0</v>
      </c>
      <c r="K12" s="424">
        <f>I12-J12</f>
        <v>1046419775</v>
      </c>
    </row>
    <row r="13" spans="1:13" customFormat="1" ht="14.4">
      <c r="A13" s="713" t="s">
        <v>527</v>
      </c>
      <c r="B13" s="421" t="s">
        <v>555</v>
      </c>
      <c r="C13" s="424">
        <v>5266749694</v>
      </c>
      <c r="D13" s="424">
        <v>126716694</v>
      </c>
      <c r="E13" s="424">
        <v>4760289000</v>
      </c>
      <c r="F13" s="424">
        <v>379744000</v>
      </c>
      <c r="G13" s="719" t="s">
        <v>527</v>
      </c>
      <c r="H13" s="424">
        <v>4465673477</v>
      </c>
      <c r="I13" s="424">
        <v>801076217</v>
      </c>
      <c r="J13" s="727">
        <v>0</v>
      </c>
      <c r="K13" s="424">
        <f t="shared" ref="K13:K27" si="5">I13-J13</f>
        <v>801076217</v>
      </c>
    </row>
    <row r="14" spans="1:13" customFormat="1" ht="14.4">
      <c r="A14" s="713" t="s">
        <v>527</v>
      </c>
      <c r="B14" s="421" t="s">
        <v>556</v>
      </c>
      <c r="C14" s="424">
        <v>5237920166</v>
      </c>
      <c r="D14" s="424">
        <v>165867466</v>
      </c>
      <c r="E14" s="424">
        <v>4688506000</v>
      </c>
      <c r="F14" s="424">
        <v>383546700</v>
      </c>
      <c r="G14" s="719" t="s">
        <v>527</v>
      </c>
      <c r="H14" s="424">
        <v>4518744754</v>
      </c>
      <c r="I14" s="424">
        <v>719175412</v>
      </c>
      <c r="J14" s="727">
        <v>0</v>
      </c>
      <c r="K14" s="424">
        <f t="shared" si="5"/>
        <v>719175412</v>
      </c>
    </row>
    <row r="15" spans="1:13" customFormat="1" ht="14.4">
      <c r="A15" s="713" t="s">
        <v>527</v>
      </c>
      <c r="B15" s="421" t="s">
        <v>557</v>
      </c>
      <c r="C15" s="424">
        <v>8030016609</v>
      </c>
      <c r="D15" s="424">
        <v>528889</v>
      </c>
      <c r="E15" s="424">
        <v>7224623000</v>
      </c>
      <c r="F15" s="424">
        <v>804864720</v>
      </c>
      <c r="G15" s="719" t="s">
        <v>527</v>
      </c>
      <c r="H15" s="424">
        <v>7808698797</v>
      </c>
      <c r="I15" s="424">
        <v>221317812</v>
      </c>
      <c r="J15" s="727">
        <v>0</v>
      </c>
      <c r="K15" s="424">
        <f t="shared" si="5"/>
        <v>221317812</v>
      </c>
    </row>
    <row r="16" spans="1:13" customFormat="1" ht="14.4">
      <c r="A16" s="713" t="s">
        <v>527</v>
      </c>
      <c r="B16" s="421" t="s">
        <v>558</v>
      </c>
      <c r="C16" s="424">
        <v>6050299494</v>
      </c>
      <c r="D16" s="424">
        <v>201489494</v>
      </c>
      <c r="E16" s="424">
        <v>5578607000</v>
      </c>
      <c r="F16" s="424">
        <v>270203000</v>
      </c>
      <c r="G16" s="719" t="s">
        <v>527</v>
      </c>
      <c r="H16" s="424">
        <v>5519777897</v>
      </c>
      <c r="I16" s="424">
        <v>530521597</v>
      </c>
      <c r="J16" s="727">
        <v>0</v>
      </c>
      <c r="K16" s="424">
        <f t="shared" si="5"/>
        <v>530521597</v>
      </c>
    </row>
    <row r="17" spans="1:11" customFormat="1" ht="14.4">
      <c r="A17" s="713" t="s">
        <v>527</v>
      </c>
      <c r="B17" s="421" t="s">
        <v>559</v>
      </c>
      <c r="C17" s="424">
        <v>9736576185</v>
      </c>
      <c r="D17" s="424">
        <v>106698185</v>
      </c>
      <c r="E17" s="424">
        <v>8865282000</v>
      </c>
      <c r="F17" s="424">
        <v>764596000</v>
      </c>
      <c r="G17" s="719" t="s">
        <v>527</v>
      </c>
      <c r="H17" s="424">
        <v>9064231414</v>
      </c>
      <c r="I17" s="424">
        <v>672344771</v>
      </c>
      <c r="J17" s="727">
        <v>0</v>
      </c>
      <c r="K17" s="424">
        <f t="shared" si="5"/>
        <v>672344771</v>
      </c>
    </row>
    <row r="18" spans="1:11" customFormat="1" ht="14.4">
      <c r="A18" s="713" t="s">
        <v>527</v>
      </c>
      <c r="B18" s="421" t="s">
        <v>560</v>
      </c>
      <c r="C18" s="424">
        <v>10121632756</v>
      </c>
      <c r="D18" s="424">
        <v>215783076</v>
      </c>
      <c r="E18" s="424">
        <v>8460134000</v>
      </c>
      <c r="F18" s="424">
        <v>1445715680</v>
      </c>
      <c r="G18" s="719" t="s">
        <v>527</v>
      </c>
      <c r="H18" s="424">
        <v>9276868387</v>
      </c>
      <c r="I18" s="424">
        <v>844764369</v>
      </c>
      <c r="J18" s="727">
        <v>0</v>
      </c>
      <c r="K18" s="424">
        <f t="shared" si="5"/>
        <v>844764369</v>
      </c>
    </row>
    <row r="19" spans="1:11" customFormat="1" ht="14.4">
      <c r="A19" s="713" t="s">
        <v>527</v>
      </c>
      <c r="B19" s="421" t="s">
        <v>561</v>
      </c>
      <c r="C19" s="424">
        <v>10618296558</v>
      </c>
      <c r="D19" s="424">
        <v>1469558</v>
      </c>
      <c r="E19" s="424">
        <v>9745280000</v>
      </c>
      <c r="F19" s="424">
        <v>871547000</v>
      </c>
      <c r="G19" s="719" t="s">
        <v>527</v>
      </c>
      <c r="H19" s="424">
        <v>10192690492</v>
      </c>
      <c r="I19" s="424">
        <v>425606066</v>
      </c>
      <c r="J19" s="727">
        <v>0</v>
      </c>
      <c r="K19" s="424">
        <f t="shared" si="5"/>
        <v>425606066</v>
      </c>
    </row>
    <row r="20" spans="1:11" customFormat="1" ht="14.4">
      <c r="A20" s="713" t="s">
        <v>527</v>
      </c>
      <c r="B20" s="421" t="s">
        <v>562</v>
      </c>
      <c r="C20" s="424">
        <v>11722812393</v>
      </c>
      <c r="D20" s="424">
        <v>176917393</v>
      </c>
      <c r="E20" s="424">
        <v>10764247000</v>
      </c>
      <c r="F20" s="424">
        <v>781648000</v>
      </c>
      <c r="G20" s="719" t="s">
        <v>527</v>
      </c>
      <c r="H20" s="424">
        <v>11022458496</v>
      </c>
      <c r="I20" s="424">
        <v>700353897</v>
      </c>
      <c r="J20" s="727">
        <v>0</v>
      </c>
      <c r="K20" s="424">
        <f t="shared" si="5"/>
        <v>700353897</v>
      </c>
    </row>
    <row r="21" spans="1:11" customFormat="1" ht="14.4">
      <c r="A21" s="713" t="s">
        <v>527</v>
      </c>
      <c r="B21" s="421" t="s">
        <v>563</v>
      </c>
      <c r="C21" s="424">
        <v>7173692119</v>
      </c>
      <c r="D21" s="424">
        <v>20720119</v>
      </c>
      <c r="E21" s="424">
        <v>6721531000</v>
      </c>
      <c r="F21" s="424">
        <v>431441000</v>
      </c>
      <c r="G21" s="719" t="s">
        <v>527</v>
      </c>
      <c r="H21" s="424">
        <v>6939459307</v>
      </c>
      <c r="I21" s="424">
        <v>234232812</v>
      </c>
      <c r="J21" s="727">
        <v>0</v>
      </c>
      <c r="K21" s="424">
        <f t="shared" si="5"/>
        <v>234232812</v>
      </c>
    </row>
    <row r="22" spans="1:11" customFormat="1" ht="14.4">
      <c r="A22" s="713" t="s">
        <v>527</v>
      </c>
      <c r="B22" s="421" t="s">
        <v>564</v>
      </c>
      <c r="C22" s="424">
        <v>19967718104</v>
      </c>
      <c r="D22" s="424">
        <v>97803104</v>
      </c>
      <c r="E22" s="424">
        <v>18674536000</v>
      </c>
      <c r="F22" s="424">
        <v>1195379000</v>
      </c>
      <c r="G22" s="719" t="s">
        <v>527</v>
      </c>
      <c r="H22" s="424">
        <v>19257944689</v>
      </c>
      <c r="I22" s="424">
        <v>709773415</v>
      </c>
      <c r="J22" s="727">
        <v>0</v>
      </c>
      <c r="K22" s="424">
        <f t="shared" si="5"/>
        <v>709773415</v>
      </c>
    </row>
    <row r="23" spans="1:11" customFormat="1" ht="14.4">
      <c r="A23" s="713" t="s">
        <v>527</v>
      </c>
      <c r="B23" s="421" t="s">
        <v>565</v>
      </c>
      <c r="C23" s="424">
        <v>179984000</v>
      </c>
      <c r="D23" s="424">
        <v>0</v>
      </c>
      <c r="E23" s="424">
        <v>0</v>
      </c>
      <c r="F23" s="424">
        <v>179984000</v>
      </c>
      <c r="G23" s="719" t="s">
        <v>527</v>
      </c>
      <c r="H23" s="424">
        <v>179984000</v>
      </c>
      <c r="I23" s="424">
        <v>0</v>
      </c>
      <c r="J23" s="727">
        <v>0</v>
      </c>
      <c r="K23" s="424">
        <f t="shared" si="5"/>
        <v>0</v>
      </c>
    </row>
    <row r="24" spans="1:11" customFormat="1" ht="22.8">
      <c r="A24" s="713" t="s">
        <v>527</v>
      </c>
      <c r="B24" s="421" t="s">
        <v>784</v>
      </c>
      <c r="C24" s="424">
        <v>7942507153</v>
      </c>
      <c r="D24" s="424">
        <v>392510000</v>
      </c>
      <c r="E24" s="424">
        <v>4985522930</v>
      </c>
      <c r="F24" s="424">
        <v>2564474223</v>
      </c>
      <c r="G24" s="719" t="s">
        <v>527</v>
      </c>
      <c r="H24" s="424">
        <v>6373097369</v>
      </c>
      <c r="I24" s="424">
        <v>1569409784</v>
      </c>
      <c r="J24" s="727">
        <v>0</v>
      </c>
      <c r="K24" s="424">
        <f t="shared" si="5"/>
        <v>1569409784</v>
      </c>
    </row>
    <row r="25" spans="1:11" customFormat="1" ht="14.4">
      <c r="A25" s="713" t="s">
        <v>527</v>
      </c>
      <c r="B25" s="421" t="s">
        <v>567</v>
      </c>
      <c r="C25" s="424">
        <v>8311048377</v>
      </c>
      <c r="D25" s="424">
        <v>0</v>
      </c>
      <c r="E25" s="424">
        <v>3861822400</v>
      </c>
      <c r="F25" s="424">
        <v>4449225977</v>
      </c>
      <c r="G25" s="719" t="s">
        <v>527</v>
      </c>
      <c r="H25" s="424">
        <v>6453972558</v>
      </c>
      <c r="I25" s="424">
        <v>1857075819</v>
      </c>
      <c r="J25" s="724">
        <v>0</v>
      </c>
      <c r="K25" s="724">
        <f t="shared" si="5"/>
        <v>1857075819</v>
      </c>
    </row>
    <row r="26" spans="1:11" customFormat="1" ht="22.8">
      <c r="A26" s="713" t="s">
        <v>527</v>
      </c>
      <c r="B26" s="421" t="s">
        <v>568</v>
      </c>
      <c r="C26" s="424">
        <v>6970898701</v>
      </c>
      <c r="D26" s="424">
        <v>3289120000</v>
      </c>
      <c r="E26" s="424">
        <v>636467707</v>
      </c>
      <c r="F26" s="424">
        <v>3045310994</v>
      </c>
      <c r="G26" s="719" t="s">
        <v>527</v>
      </c>
      <c r="H26" s="424">
        <v>3911019420</v>
      </c>
      <c r="I26" s="424">
        <v>3059879281</v>
      </c>
      <c r="J26" s="727">
        <v>0</v>
      </c>
      <c r="K26" s="424">
        <f t="shared" si="5"/>
        <v>3059879281</v>
      </c>
    </row>
    <row r="27" spans="1:11" customFormat="1" ht="22.8">
      <c r="A27" s="713" t="s">
        <v>527</v>
      </c>
      <c r="B27" s="421" t="s">
        <v>569</v>
      </c>
      <c r="C27" s="424">
        <v>83593278866</v>
      </c>
      <c r="D27" s="424">
        <v>5445084041</v>
      </c>
      <c r="E27" s="424">
        <v>25044909958</v>
      </c>
      <c r="F27" s="424">
        <v>53103284867</v>
      </c>
      <c r="G27" s="719" t="s">
        <v>527</v>
      </c>
      <c r="H27" s="424">
        <v>52955989450</v>
      </c>
      <c r="I27" s="424">
        <v>30637289416</v>
      </c>
      <c r="J27" s="727">
        <v>0</v>
      </c>
      <c r="K27" s="424">
        <f t="shared" si="5"/>
        <v>30637289416</v>
      </c>
    </row>
    <row r="28" spans="1:11" customFormat="1" ht="14.4">
      <c r="A28" s="756"/>
      <c r="B28" s="757"/>
      <c r="C28" s="758"/>
      <c r="D28" s="758"/>
      <c r="E28" s="758"/>
      <c r="F28" s="758"/>
      <c r="G28" s="759"/>
      <c r="H28" s="758"/>
      <c r="I28" s="758"/>
      <c r="J28" s="760"/>
      <c r="K28" s="758"/>
    </row>
    <row r="29" spans="1:11">
      <c r="C29" s="344">
        <f>C26-C27</f>
        <v>-76622380165</v>
      </c>
      <c r="F29" s="344"/>
      <c r="G29" s="338"/>
      <c r="H29" s="338"/>
      <c r="I29" s="338"/>
      <c r="J29" s="716"/>
      <c r="K29" s="338"/>
    </row>
    <row r="31" spans="1:11">
      <c r="G31" s="715">
        <v>138400000</v>
      </c>
      <c r="I31" s="831"/>
      <c r="J31" s="831"/>
    </row>
    <row r="32" spans="1:11">
      <c r="G32" s="715" t="e">
        <f>G25-G31</f>
        <v>#VALUE!</v>
      </c>
      <c r="J32" s="725">
        <v>40361188544</v>
      </c>
      <c r="K32" s="344" t="s">
        <v>71</v>
      </c>
    </row>
    <row r="33" spans="7:11">
      <c r="G33" s="715"/>
      <c r="J33" s="725">
        <v>2347740776</v>
      </c>
      <c r="K33" s="344" t="s">
        <v>833</v>
      </c>
    </row>
    <row r="34" spans="7:11">
      <c r="G34" s="715"/>
      <c r="J34" s="725">
        <v>193556500</v>
      </c>
    </row>
    <row r="35" spans="7:11">
      <c r="J35" s="725">
        <v>2449908457</v>
      </c>
    </row>
    <row r="36" spans="7:11">
      <c r="J36" s="725">
        <v>1138060000</v>
      </c>
    </row>
    <row r="37" spans="7:11">
      <c r="J37" s="725">
        <v>487740000</v>
      </c>
    </row>
    <row r="38" spans="7:11">
      <c r="J38" s="725">
        <f>J32-J33-J34-J35-J36-J37</f>
        <v>33744182811</v>
      </c>
    </row>
    <row r="39" spans="7:11">
      <c r="J39" s="725">
        <f>J25-J38</f>
        <v>-33744182811</v>
      </c>
    </row>
    <row r="40" spans="7:11">
      <c r="J40" s="725"/>
    </row>
    <row r="41" spans="7:11">
      <c r="J41" s="725"/>
    </row>
  </sheetData>
  <mergeCells count="13">
    <mergeCell ref="I6:I7"/>
    <mergeCell ref="J6:K6"/>
    <mergeCell ref="I31:J31"/>
    <mergeCell ref="A1:B1"/>
    <mergeCell ref="J1:K1"/>
    <mergeCell ref="A3:K3"/>
    <mergeCell ref="A4:K4"/>
    <mergeCell ref="J5:K5"/>
    <mergeCell ref="A6:A7"/>
    <mergeCell ref="B6:B7"/>
    <mergeCell ref="C6:C7"/>
    <mergeCell ref="D6:G6"/>
    <mergeCell ref="H6:H7"/>
  </mergeCells>
  <pageMargins left="0.70866141732283472" right="0.38" top="0.52" bottom="0.74803149606299213" header="0.31496062992125984" footer="0.31496062992125984"/>
  <pageSetup paperSize="9" scale="81" orientation="landscape" verticalDpi="0" r:id="rId1"/>
  <rowBreaks count="1" manualBreakCount="1">
    <brk id="28"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B44"/>
  <sheetViews>
    <sheetView zoomScale="85" zoomScaleNormal="85" workbookViewId="0">
      <selection activeCell="H17" sqref="H17"/>
    </sheetView>
  </sheetViews>
  <sheetFormatPr defaultColWidth="9.109375" defaultRowHeight="13.2"/>
  <cols>
    <col min="1" max="1" width="4" style="593" customWidth="1"/>
    <col min="2" max="2" width="26.88671875" style="593" customWidth="1"/>
    <col min="3" max="3" width="14.109375" style="593" customWidth="1"/>
    <col min="4" max="4" width="13.6640625" style="593" customWidth="1"/>
    <col min="5" max="9" width="12.88671875" style="593" customWidth="1"/>
    <col min="10" max="10" width="16" style="593" customWidth="1"/>
    <col min="11" max="11" width="17.5546875" style="593" customWidth="1"/>
    <col min="12" max="12" width="15" style="593" customWidth="1"/>
    <col min="13" max="13" width="17" style="593" customWidth="1"/>
    <col min="14" max="18" width="16" style="593" customWidth="1"/>
    <col min="19" max="19" width="11.109375" style="593" customWidth="1"/>
    <col min="20" max="22" width="16" style="593" customWidth="1"/>
    <col min="23" max="23" width="13" style="593" customWidth="1"/>
    <col min="24" max="24" width="13.109375" style="593" customWidth="1"/>
    <col min="25" max="28" width="8" style="593" customWidth="1"/>
    <col min="29" max="16384" width="9.109375" style="593"/>
  </cols>
  <sheetData>
    <row r="1" spans="1:28">
      <c r="A1" s="839" t="s">
        <v>527</v>
      </c>
      <c r="B1" s="840"/>
      <c r="C1" s="840"/>
      <c r="AB1" s="522" t="s">
        <v>630</v>
      </c>
    </row>
    <row r="2" spans="1:28">
      <c r="A2" s="841"/>
      <c r="B2" s="841"/>
    </row>
    <row r="3" spans="1:28">
      <c r="A3" s="842"/>
      <c r="B3" s="842"/>
      <c r="I3" s="523"/>
    </row>
    <row r="4" spans="1:28">
      <c r="A4" s="843" t="s">
        <v>631</v>
      </c>
      <c r="B4" s="840"/>
      <c r="C4" s="840"/>
      <c r="D4" s="840"/>
      <c r="E4" s="840"/>
      <c r="F4" s="840"/>
      <c r="G4" s="840"/>
      <c r="H4" s="840"/>
      <c r="I4" s="840"/>
      <c r="J4" s="840"/>
      <c r="K4" s="840"/>
      <c r="L4" s="840"/>
      <c r="M4" s="840"/>
      <c r="N4" s="840"/>
      <c r="O4" s="840"/>
      <c r="P4" s="840"/>
      <c r="Q4" s="840"/>
      <c r="R4" s="840"/>
      <c r="S4" s="840"/>
      <c r="T4" s="840"/>
      <c r="U4" s="840"/>
      <c r="V4" s="840"/>
      <c r="W4" s="840"/>
      <c r="X4" s="840"/>
      <c r="Y4" s="840"/>
      <c r="Z4" s="840"/>
      <c r="AA4" s="840"/>
      <c r="AB4" s="840"/>
    </row>
    <row r="5" spans="1:28">
      <c r="A5" s="843" t="s">
        <v>771</v>
      </c>
      <c r="B5" s="844"/>
      <c r="C5" s="844"/>
      <c r="D5" s="844"/>
      <c r="E5" s="844"/>
      <c r="F5" s="844"/>
      <c r="G5" s="844"/>
      <c r="H5" s="844"/>
      <c r="I5" s="844"/>
      <c r="J5" s="844"/>
      <c r="K5" s="844"/>
      <c r="L5" s="844"/>
      <c r="M5" s="844"/>
      <c r="N5" s="844"/>
      <c r="O5" s="844"/>
      <c r="P5" s="844"/>
      <c r="Q5" s="844"/>
      <c r="R5" s="844"/>
      <c r="S5" s="844"/>
      <c r="T5" s="844"/>
      <c r="U5" s="844"/>
      <c r="V5" s="844"/>
      <c r="W5" s="844"/>
      <c r="X5" s="844"/>
      <c r="Y5" s="844"/>
      <c r="Z5" s="844"/>
      <c r="AA5" s="844"/>
      <c r="AB5" s="844"/>
    </row>
    <row r="6" spans="1:28">
      <c r="A6" s="837" t="s">
        <v>846</v>
      </c>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838"/>
      <c r="AB6" s="838"/>
    </row>
    <row r="7" spans="1:28">
      <c r="C7" s="523"/>
      <c r="D7" s="524"/>
      <c r="E7" s="523"/>
      <c r="G7" s="523"/>
      <c r="J7" s="523"/>
      <c r="K7" s="523"/>
      <c r="L7" s="523"/>
      <c r="AB7" s="522"/>
    </row>
    <row r="8" spans="1:28" ht="23.25" customHeight="1">
      <c r="A8" s="845" t="s">
        <v>3</v>
      </c>
      <c r="B8" s="845" t="s">
        <v>526</v>
      </c>
      <c r="C8" s="845" t="s">
        <v>632</v>
      </c>
      <c r="D8" s="846" t="s">
        <v>527</v>
      </c>
      <c r="E8" s="846" t="s">
        <v>527</v>
      </c>
      <c r="F8" s="846" t="s">
        <v>527</v>
      </c>
      <c r="G8" s="846" t="s">
        <v>527</v>
      </c>
      <c r="H8" s="846" t="s">
        <v>527</v>
      </c>
      <c r="I8" s="846" t="s">
        <v>527</v>
      </c>
      <c r="J8" s="846" t="s">
        <v>527</v>
      </c>
      <c r="K8" s="846" t="s">
        <v>527</v>
      </c>
      <c r="L8" s="846" t="s">
        <v>527</v>
      </c>
      <c r="M8" s="845" t="s">
        <v>633</v>
      </c>
      <c r="N8" s="846" t="s">
        <v>527</v>
      </c>
      <c r="O8" s="846" t="s">
        <v>527</v>
      </c>
      <c r="P8" s="846" t="s">
        <v>527</v>
      </c>
      <c r="Q8" s="846" t="s">
        <v>527</v>
      </c>
      <c r="R8" s="846" t="s">
        <v>527</v>
      </c>
      <c r="S8" s="846" t="s">
        <v>527</v>
      </c>
      <c r="T8" s="846" t="s">
        <v>527</v>
      </c>
      <c r="U8" s="846" t="s">
        <v>527</v>
      </c>
      <c r="V8" s="846" t="s">
        <v>527</v>
      </c>
      <c r="W8" s="845" t="s">
        <v>634</v>
      </c>
      <c r="X8" s="847" t="s">
        <v>635</v>
      </c>
      <c r="Y8" s="845" t="s">
        <v>77</v>
      </c>
      <c r="Z8" s="846" t="s">
        <v>527</v>
      </c>
      <c r="AA8" s="846" t="s">
        <v>527</v>
      </c>
      <c r="AB8" s="846" t="s">
        <v>527</v>
      </c>
    </row>
    <row r="9" spans="1:28" ht="23.25" customHeight="1">
      <c r="A9" s="846" t="s">
        <v>527</v>
      </c>
      <c r="B9" s="846" t="s">
        <v>527</v>
      </c>
      <c r="C9" s="847" t="s">
        <v>636</v>
      </c>
      <c r="D9" s="845" t="s">
        <v>100</v>
      </c>
      <c r="E9" s="846" t="s">
        <v>527</v>
      </c>
      <c r="F9" s="846" t="s">
        <v>527</v>
      </c>
      <c r="G9" s="845" t="s">
        <v>101</v>
      </c>
      <c r="H9" s="846" t="s">
        <v>527</v>
      </c>
      <c r="I9" s="846" t="s">
        <v>527</v>
      </c>
      <c r="J9" s="845" t="s">
        <v>297</v>
      </c>
      <c r="K9" s="846" t="s">
        <v>527</v>
      </c>
      <c r="L9" s="846" t="s">
        <v>527</v>
      </c>
      <c r="M9" s="847" t="s">
        <v>637</v>
      </c>
      <c r="N9" s="845" t="s">
        <v>100</v>
      </c>
      <c r="O9" s="846" t="s">
        <v>527</v>
      </c>
      <c r="P9" s="846" t="s">
        <v>527</v>
      </c>
      <c r="Q9" s="845" t="s">
        <v>101</v>
      </c>
      <c r="R9" s="846" t="s">
        <v>527</v>
      </c>
      <c r="S9" s="846" t="s">
        <v>527</v>
      </c>
      <c r="T9" s="845" t="s">
        <v>297</v>
      </c>
      <c r="U9" s="846" t="s">
        <v>527</v>
      </c>
      <c r="V9" s="846" t="s">
        <v>527</v>
      </c>
      <c r="W9" s="846" t="s">
        <v>527</v>
      </c>
      <c r="X9" s="846" t="s">
        <v>527</v>
      </c>
      <c r="Y9" s="847" t="s">
        <v>638</v>
      </c>
      <c r="Z9" s="847" t="s">
        <v>639</v>
      </c>
      <c r="AA9" s="847" t="s">
        <v>640</v>
      </c>
      <c r="AB9" s="847" t="s">
        <v>641</v>
      </c>
    </row>
    <row r="10" spans="1:28" ht="23.25" customHeight="1">
      <c r="A10" s="846" t="s">
        <v>527</v>
      </c>
      <c r="B10" s="846" t="s">
        <v>527</v>
      </c>
      <c r="C10" s="846" t="s">
        <v>527</v>
      </c>
      <c r="D10" s="845" t="s">
        <v>296</v>
      </c>
      <c r="E10" s="845" t="s">
        <v>330</v>
      </c>
      <c r="F10" s="846" t="s">
        <v>527</v>
      </c>
      <c r="G10" s="845" t="s">
        <v>296</v>
      </c>
      <c r="H10" s="845" t="s">
        <v>330</v>
      </c>
      <c r="I10" s="846" t="s">
        <v>527</v>
      </c>
      <c r="J10" s="845" t="s">
        <v>296</v>
      </c>
      <c r="K10" s="845" t="s">
        <v>330</v>
      </c>
      <c r="L10" s="846" t="s">
        <v>527</v>
      </c>
      <c r="M10" s="846" t="s">
        <v>527</v>
      </c>
      <c r="N10" s="845" t="s">
        <v>296</v>
      </c>
      <c r="O10" s="845" t="s">
        <v>330</v>
      </c>
      <c r="P10" s="846" t="s">
        <v>527</v>
      </c>
      <c r="Q10" s="845" t="s">
        <v>296</v>
      </c>
      <c r="R10" s="845" t="s">
        <v>330</v>
      </c>
      <c r="S10" s="846" t="s">
        <v>527</v>
      </c>
      <c r="T10" s="845" t="s">
        <v>296</v>
      </c>
      <c r="U10" s="845" t="s">
        <v>330</v>
      </c>
      <c r="V10" s="846" t="s">
        <v>527</v>
      </c>
      <c r="W10" s="846" t="s">
        <v>527</v>
      </c>
      <c r="X10" s="846" t="s">
        <v>527</v>
      </c>
      <c r="Y10" s="846" t="s">
        <v>527</v>
      </c>
      <c r="Z10" s="846" t="s">
        <v>527</v>
      </c>
      <c r="AA10" s="846" t="s">
        <v>527</v>
      </c>
      <c r="AB10" s="846" t="s">
        <v>527</v>
      </c>
    </row>
    <row r="11" spans="1:28" ht="43.5" customHeight="1">
      <c r="A11" s="846" t="s">
        <v>527</v>
      </c>
      <c r="B11" s="846" t="s">
        <v>527</v>
      </c>
      <c r="C11" s="846" t="s">
        <v>527</v>
      </c>
      <c r="D11" s="846" t="s">
        <v>527</v>
      </c>
      <c r="E11" s="595" t="s">
        <v>642</v>
      </c>
      <c r="F11" s="595" t="s">
        <v>529</v>
      </c>
      <c r="G11" s="846" t="s">
        <v>527</v>
      </c>
      <c r="H11" s="595" t="s">
        <v>642</v>
      </c>
      <c r="I11" s="595" t="s">
        <v>529</v>
      </c>
      <c r="J11" s="846" t="s">
        <v>527</v>
      </c>
      <c r="K11" s="595" t="s">
        <v>643</v>
      </c>
      <c r="L11" s="595" t="s">
        <v>644</v>
      </c>
      <c r="M11" s="846" t="s">
        <v>527</v>
      </c>
      <c r="N11" s="846" t="s">
        <v>527</v>
      </c>
      <c r="O11" s="595" t="s">
        <v>642</v>
      </c>
      <c r="P11" s="595" t="s">
        <v>529</v>
      </c>
      <c r="Q11" s="846" t="s">
        <v>527</v>
      </c>
      <c r="R11" s="595" t="s">
        <v>642</v>
      </c>
      <c r="S11" s="595" t="s">
        <v>529</v>
      </c>
      <c r="T11" s="846" t="s">
        <v>527</v>
      </c>
      <c r="U11" s="595" t="s">
        <v>643</v>
      </c>
      <c r="V11" s="595" t="s">
        <v>645</v>
      </c>
      <c r="W11" s="846" t="s">
        <v>527</v>
      </c>
      <c r="X11" s="846" t="s">
        <v>527</v>
      </c>
      <c r="Y11" s="846" t="s">
        <v>527</v>
      </c>
      <c r="Z11" s="846" t="s">
        <v>527</v>
      </c>
      <c r="AA11" s="846" t="s">
        <v>527</v>
      </c>
      <c r="AB11" s="846" t="s">
        <v>527</v>
      </c>
    </row>
    <row r="12" spans="1:28" ht="24.75" customHeight="1">
      <c r="A12" s="525" t="s">
        <v>80</v>
      </c>
      <c r="B12" s="525" t="s">
        <v>81</v>
      </c>
      <c r="C12" s="525" t="s">
        <v>437</v>
      </c>
      <c r="D12" s="525" t="s">
        <v>444</v>
      </c>
      <c r="E12" s="525" t="s">
        <v>446</v>
      </c>
      <c r="F12" s="525" t="s">
        <v>455</v>
      </c>
      <c r="G12" s="525" t="s">
        <v>457</v>
      </c>
      <c r="H12" s="525" t="s">
        <v>459</v>
      </c>
      <c r="I12" s="525" t="s">
        <v>460</v>
      </c>
      <c r="J12" s="525" t="s">
        <v>461</v>
      </c>
      <c r="K12" s="525" t="s">
        <v>462</v>
      </c>
      <c r="L12" s="525" t="s">
        <v>548</v>
      </c>
      <c r="M12" s="525" t="s">
        <v>471</v>
      </c>
      <c r="N12" s="525" t="s">
        <v>475</v>
      </c>
      <c r="O12" s="525" t="s">
        <v>479</v>
      </c>
      <c r="P12" s="525" t="s">
        <v>483</v>
      </c>
      <c r="Q12" s="525" t="s">
        <v>487</v>
      </c>
      <c r="R12" s="525" t="s">
        <v>489</v>
      </c>
      <c r="S12" s="525" t="s">
        <v>491</v>
      </c>
      <c r="T12" s="525" t="s">
        <v>494</v>
      </c>
      <c r="U12" s="525" t="s">
        <v>496</v>
      </c>
      <c r="V12" s="525" t="s">
        <v>498</v>
      </c>
      <c r="W12" s="525" t="s">
        <v>549</v>
      </c>
      <c r="X12" s="525" t="s">
        <v>646</v>
      </c>
      <c r="Y12" s="525" t="s">
        <v>647</v>
      </c>
      <c r="Z12" s="525" t="s">
        <v>648</v>
      </c>
      <c r="AA12" s="525" t="s">
        <v>649</v>
      </c>
      <c r="AB12" s="525" t="s">
        <v>650</v>
      </c>
    </row>
    <row r="13" spans="1:28" ht="29.25" customHeight="1">
      <c r="A13" s="594" t="s">
        <v>527</v>
      </c>
      <c r="B13" s="595" t="s">
        <v>387</v>
      </c>
      <c r="C13" s="543">
        <f t="shared" ref="C13:N13" si="0">C14+C17</f>
        <v>12288301400</v>
      </c>
      <c r="D13" s="543">
        <f t="shared" si="0"/>
        <v>12288301400</v>
      </c>
      <c r="E13" s="543">
        <f t="shared" si="0"/>
        <v>0</v>
      </c>
      <c r="F13" s="543">
        <f t="shared" si="0"/>
        <v>0</v>
      </c>
      <c r="G13" s="543">
        <f t="shared" si="0"/>
        <v>0</v>
      </c>
      <c r="H13" s="543">
        <f t="shared" si="0"/>
        <v>0</v>
      </c>
      <c r="I13" s="543">
        <f t="shared" si="0"/>
        <v>0</v>
      </c>
      <c r="J13" s="543">
        <f t="shared" si="0"/>
        <v>10642126400</v>
      </c>
      <c r="K13" s="543">
        <f t="shared" si="0"/>
        <v>10642126400</v>
      </c>
      <c r="L13" s="543">
        <f t="shared" si="0"/>
        <v>0</v>
      </c>
      <c r="M13" s="543">
        <f t="shared" si="0"/>
        <v>11757624400</v>
      </c>
      <c r="N13" s="543">
        <f t="shared" si="0"/>
        <v>11757624400</v>
      </c>
      <c r="O13" s="543">
        <f>SUM(O15:O43)</f>
        <v>0</v>
      </c>
      <c r="P13" s="543">
        <f>SUM(P15:P43)</f>
        <v>0</v>
      </c>
      <c r="Q13" s="543">
        <f>SUM(Q15:Q43)</f>
        <v>0</v>
      </c>
      <c r="R13" s="543">
        <f>SUM(R15:R43)</f>
        <v>0</v>
      </c>
      <c r="S13" s="543">
        <f>SUM(S15:S43)</f>
        <v>0</v>
      </c>
      <c r="T13" s="543">
        <f>T14+T17</f>
        <v>10144210400</v>
      </c>
      <c r="U13" s="543">
        <f>U14+U17</f>
        <v>10144210400</v>
      </c>
      <c r="V13" s="543">
        <f>SUM(V15:V43)</f>
        <v>0</v>
      </c>
      <c r="W13" s="543">
        <f>SUM(W15:W43)</f>
        <v>32761000</v>
      </c>
      <c r="X13" s="543">
        <f>X14+X17</f>
        <v>497916000</v>
      </c>
      <c r="Y13" s="544" t="s">
        <v>651</v>
      </c>
      <c r="Z13" s="526" t="s">
        <v>566</v>
      </c>
      <c r="AA13" s="526" t="s">
        <v>652</v>
      </c>
      <c r="AB13" s="526" t="s">
        <v>653</v>
      </c>
    </row>
    <row r="14" spans="1:28" ht="29.25" customHeight="1">
      <c r="A14" s="527" t="s">
        <v>6</v>
      </c>
      <c r="B14" s="528" t="s">
        <v>588</v>
      </c>
      <c r="C14" s="543">
        <f>C15+C16</f>
        <v>1646175000</v>
      </c>
      <c r="D14" s="543">
        <f>D15+D16</f>
        <v>1646175000</v>
      </c>
      <c r="E14" s="543">
        <f t="shared" ref="E14:L14" si="1">E15</f>
        <v>0</v>
      </c>
      <c r="F14" s="543">
        <f t="shared" si="1"/>
        <v>0</v>
      </c>
      <c r="G14" s="543">
        <f t="shared" si="1"/>
        <v>0</v>
      </c>
      <c r="H14" s="543">
        <f t="shared" si="1"/>
        <v>0</v>
      </c>
      <c r="I14" s="543">
        <f t="shared" si="1"/>
        <v>0</v>
      </c>
      <c r="J14" s="543">
        <f t="shared" si="1"/>
        <v>0</v>
      </c>
      <c r="K14" s="543">
        <f t="shared" si="1"/>
        <v>0</v>
      </c>
      <c r="L14" s="543">
        <f t="shared" si="1"/>
        <v>0</v>
      </c>
      <c r="M14" s="543">
        <f>M15+M16</f>
        <v>1613414000</v>
      </c>
      <c r="N14" s="543">
        <f>N15+N16</f>
        <v>1613414000</v>
      </c>
      <c r="O14" s="543"/>
      <c r="P14" s="543"/>
      <c r="Q14" s="543"/>
      <c r="R14" s="543"/>
      <c r="S14" s="543"/>
      <c r="T14" s="543"/>
      <c r="U14" s="543"/>
      <c r="V14" s="543"/>
      <c r="W14" s="543"/>
      <c r="X14" s="543"/>
      <c r="Y14" s="544"/>
      <c r="Z14" s="526"/>
      <c r="AA14" s="526"/>
      <c r="AB14" s="526"/>
    </row>
    <row r="15" spans="1:28" s="531" customFormat="1" ht="31.5" customHeight="1">
      <c r="A15" s="530">
        <v>1</v>
      </c>
      <c r="B15" s="541" t="s">
        <v>589</v>
      </c>
      <c r="C15" s="551">
        <v>1196175000</v>
      </c>
      <c r="D15" s="551">
        <v>1196175000</v>
      </c>
      <c r="E15" s="545">
        <v>0</v>
      </c>
      <c r="F15" s="545">
        <v>0</v>
      </c>
      <c r="G15" s="545">
        <v>0</v>
      </c>
      <c r="H15" s="545">
        <v>0</v>
      </c>
      <c r="I15" s="545">
        <v>0</v>
      </c>
      <c r="J15" s="551"/>
      <c r="K15" s="551"/>
      <c r="L15" s="545">
        <v>0</v>
      </c>
      <c r="M15" s="551">
        <v>1164269000</v>
      </c>
      <c r="N15" s="551">
        <v>1164269000</v>
      </c>
      <c r="O15" s="545">
        <v>0</v>
      </c>
      <c r="P15" s="545">
        <v>0</v>
      </c>
      <c r="Q15" s="545">
        <v>0</v>
      </c>
      <c r="R15" s="545">
        <v>0</v>
      </c>
      <c r="S15" s="545">
        <v>0</v>
      </c>
      <c r="T15" s="551"/>
      <c r="U15" s="551"/>
      <c r="V15" s="545">
        <v>0</v>
      </c>
      <c r="W15" s="545">
        <v>31906000</v>
      </c>
      <c r="X15" s="545">
        <v>0</v>
      </c>
      <c r="Y15" s="546" t="s">
        <v>566</v>
      </c>
      <c r="Z15" s="530" t="s">
        <v>527</v>
      </c>
      <c r="AA15" s="530" t="s">
        <v>527</v>
      </c>
      <c r="AB15" s="529" t="s">
        <v>566</v>
      </c>
    </row>
    <row r="16" spans="1:28" s="531" customFormat="1" ht="39" customHeight="1">
      <c r="A16" s="530">
        <v>2</v>
      </c>
      <c r="B16" s="610" t="s">
        <v>590</v>
      </c>
      <c r="C16" s="551">
        <v>450000000</v>
      </c>
      <c r="D16" s="551">
        <v>450000000</v>
      </c>
      <c r="E16" s="545"/>
      <c r="F16" s="545"/>
      <c r="G16" s="545"/>
      <c r="H16" s="545"/>
      <c r="I16" s="545"/>
      <c r="J16" s="551"/>
      <c r="K16" s="551"/>
      <c r="L16" s="545"/>
      <c r="M16" s="551">
        <v>449145000</v>
      </c>
      <c r="N16" s="551">
        <v>449145000</v>
      </c>
      <c r="O16" s="545"/>
      <c r="P16" s="545"/>
      <c r="Q16" s="545"/>
      <c r="R16" s="545"/>
      <c r="S16" s="545"/>
      <c r="T16" s="551"/>
      <c r="U16" s="551"/>
      <c r="V16" s="545"/>
      <c r="W16" s="545">
        <f>D16-M16</f>
        <v>855000</v>
      </c>
      <c r="X16" s="545"/>
      <c r="Y16" s="546"/>
      <c r="Z16" s="530"/>
      <c r="AA16" s="530"/>
      <c r="AB16" s="529"/>
    </row>
    <row r="17" spans="1:28" s="531" customFormat="1" ht="26.4">
      <c r="A17" s="532" t="s">
        <v>26</v>
      </c>
      <c r="B17" s="533" t="s">
        <v>591</v>
      </c>
      <c r="C17" s="547">
        <f>C18+C39</f>
        <v>10642126400</v>
      </c>
      <c r="D17" s="547">
        <f t="shared" ref="D17:N17" si="2">D18+D39</f>
        <v>10642126400</v>
      </c>
      <c r="E17" s="547">
        <f t="shared" si="2"/>
        <v>0</v>
      </c>
      <c r="F17" s="547">
        <f t="shared" si="2"/>
        <v>0</v>
      </c>
      <c r="G17" s="547">
        <f t="shared" si="2"/>
        <v>0</v>
      </c>
      <c r="H17" s="547">
        <f t="shared" si="2"/>
        <v>0</v>
      </c>
      <c r="I17" s="547">
        <f t="shared" si="2"/>
        <v>0</v>
      </c>
      <c r="J17" s="547">
        <f t="shared" si="2"/>
        <v>10642126400</v>
      </c>
      <c r="K17" s="547">
        <f t="shared" si="2"/>
        <v>10642126400</v>
      </c>
      <c r="L17" s="547">
        <f t="shared" si="2"/>
        <v>0</v>
      </c>
      <c r="M17" s="547">
        <f t="shared" si="2"/>
        <v>10144210400</v>
      </c>
      <c r="N17" s="547">
        <f t="shared" si="2"/>
        <v>10144210400</v>
      </c>
      <c r="O17" s="545"/>
      <c r="P17" s="545"/>
      <c r="Q17" s="545"/>
      <c r="R17" s="545"/>
      <c r="S17" s="545"/>
      <c r="T17" s="547">
        <f t="shared" ref="T17:U17" si="3">T18+T39</f>
        <v>10144210400</v>
      </c>
      <c r="U17" s="547">
        <f t="shared" si="3"/>
        <v>10144210400</v>
      </c>
      <c r="V17" s="545"/>
      <c r="W17" s="545"/>
      <c r="X17" s="548">
        <f>C17-M17</f>
        <v>497916000</v>
      </c>
      <c r="Y17" s="546"/>
      <c r="Z17" s="530"/>
      <c r="AA17" s="530"/>
      <c r="AB17" s="529"/>
    </row>
    <row r="18" spans="1:28" s="531" customFormat="1" ht="52.8">
      <c r="A18" s="532">
        <v>1</v>
      </c>
      <c r="B18" s="535" t="s">
        <v>592</v>
      </c>
      <c r="C18" s="547">
        <f>SUM(C19:C38)</f>
        <v>9172760000</v>
      </c>
      <c r="D18" s="547">
        <f t="shared" ref="D18" si="4">SUM(D19:D38)</f>
        <v>9172760000</v>
      </c>
      <c r="E18" s="545"/>
      <c r="F18" s="545"/>
      <c r="G18" s="545"/>
      <c r="H18" s="545"/>
      <c r="I18" s="545"/>
      <c r="J18" s="547">
        <f>SUM(J19:J38)</f>
        <v>9172760000</v>
      </c>
      <c r="K18" s="547">
        <f t="shared" ref="K18" si="5">SUM(K19:K38)</f>
        <v>9172760000</v>
      </c>
      <c r="L18" s="545"/>
      <c r="M18" s="547">
        <f t="shared" ref="M18:N18" si="6">SUM(M19:M38)</f>
        <v>8679333000</v>
      </c>
      <c r="N18" s="547">
        <f t="shared" si="6"/>
        <v>8679333000</v>
      </c>
      <c r="O18" s="545"/>
      <c r="P18" s="545"/>
      <c r="Q18" s="545"/>
      <c r="R18" s="545"/>
      <c r="S18" s="545"/>
      <c r="T18" s="547">
        <f t="shared" ref="T18:U18" si="7">SUM(T19:T38)</f>
        <v>8679333000</v>
      </c>
      <c r="U18" s="547">
        <f t="shared" si="7"/>
        <v>8679333000</v>
      </c>
      <c r="V18" s="545"/>
      <c r="W18" s="545"/>
      <c r="X18" s="548">
        <f t="shared" ref="X18:X44" si="8">C18-M18</f>
        <v>493427000</v>
      </c>
      <c r="Y18" s="546"/>
      <c r="Z18" s="530"/>
      <c r="AA18" s="530"/>
      <c r="AB18" s="529"/>
    </row>
    <row r="19" spans="1:28" s="531" customFormat="1" ht="39.6">
      <c r="A19" s="468" t="s">
        <v>167</v>
      </c>
      <c r="B19" s="534" t="s">
        <v>593</v>
      </c>
      <c r="C19" s="547"/>
      <c r="D19" s="547"/>
      <c r="E19" s="545"/>
      <c r="F19" s="545"/>
      <c r="G19" s="545"/>
      <c r="H19" s="545"/>
      <c r="I19" s="545"/>
      <c r="J19" s="547"/>
      <c r="K19" s="547"/>
      <c r="L19" s="545"/>
      <c r="M19" s="547"/>
      <c r="N19" s="547"/>
      <c r="O19" s="545"/>
      <c r="P19" s="545"/>
      <c r="Q19" s="545"/>
      <c r="R19" s="545"/>
      <c r="S19" s="545"/>
      <c r="T19" s="547"/>
      <c r="U19" s="547"/>
      <c r="V19" s="545"/>
      <c r="W19" s="545"/>
      <c r="X19" s="545">
        <f t="shared" si="8"/>
        <v>0</v>
      </c>
      <c r="Y19" s="546"/>
      <c r="Z19" s="530"/>
      <c r="AA19" s="530"/>
      <c r="AB19" s="529"/>
    </row>
    <row r="20" spans="1:28" s="531" customFormat="1" ht="52.8">
      <c r="A20" s="468" t="s">
        <v>201</v>
      </c>
      <c r="B20" s="541" t="s">
        <v>594</v>
      </c>
      <c r="C20" s="550">
        <v>736000000</v>
      </c>
      <c r="D20" s="550">
        <v>736000000</v>
      </c>
      <c r="E20" s="545"/>
      <c r="F20" s="545"/>
      <c r="G20" s="545"/>
      <c r="H20" s="545"/>
      <c r="I20" s="545"/>
      <c r="J20" s="550">
        <v>736000000</v>
      </c>
      <c r="K20" s="550">
        <v>736000000</v>
      </c>
      <c r="L20" s="545"/>
      <c r="M20" s="550">
        <v>736000000</v>
      </c>
      <c r="N20" s="550">
        <v>736000000</v>
      </c>
      <c r="O20" s="545"/>
      <c r="P20" s="545"/>
      <c r="Q20" s="545"/>
      <c r="R20" s="545"/>
      <c r="S20" s="545"/>
      <c r="T20" s="550">
        <v>736000000</v>
      </c>
      <c r="U20" s="550">
        <v>736000000</v>
      </c>
      <c r="V20" s="545"/>
      <c r="W20" s="545"/>
      <c r="X20" s="545">
        <f t="shared" si="8"/>
        <v>0</v>
      </c>
      <c r="Y20" s="546"/>
      <c r="Z20" s="530"/>
      <c r="AA20" s="530"/>
      <c r="AB20" s="529"/>
    </row>
    <row r="21" spans="1:28" s="531" customFormat="1" ht="26.4">
      <c r="A21" s="468" t="s">
        <v>203</v>
      </c>
      <c r="B21" s="541" t="s">
        <v>595</v>
      </c>
      <c r="C21" s="550">
        <v>276000000</v>
      </c>
      <c r="D21" s="550">
        <v>276000000</v>
      </c>
      <c r="E21" s="545"/>
      <c r="F21" s="545"/>
      <c r="G21" s="545"/>
      <c r="H21" s="545"/>
      <c r="I21" s="545"/>
      <c r="J21" s="550">
        <v>276000000</v>
      </c>
      <c r="K21" s="550">
        <v>276000000</v>
      </c>
      <c r="L21" s="545"/>
      <c r="M21" s="550">
        <v>276000000</v>
      </c>
      <c r="N21" s="550">
        <v>276000000</v>
      </c>
      <c r="O21" s="545"/>
      <c r="P21" s="545"/>
      <c r="Q21" s="545"/>
      <c r="R21" s="545"/>
      <c r="S21" s="545"/>
      <c r="T21" s="550">
        <v>276000000</v>
      </c>
      <c r="U21" s="550">
        <v>276000000</v>
      </c>
      <c r="V21" s="545"/>
      <c r="W21" s="545"/>
      <c r="X21" s="545">
        <f t="shared" si="8"/>
        <v>0</v>
      </c>
      <c r="Y21" s="546"/>
      <c r="Z21" s="530"/>
      <c r="AA21" s="530"/>
      <c r="AB21" s="529"/>
    </row>
    <row r="22" spans="1:28" s="531" customFormat="1" ht="52.8">
      <c r="A22" s="468" t="s">
        <v>205</v>
      </c>
      <c r="B22" s="541" t="s">
        <v>596</v>
      </c>
      <c r="C22" s="550">
        <v>580500000</v>
      </c>
      <c r="D22" s="550">
        <v>580500000</v>
      </c>
      <c r="E22" s="545"/>
      <c r="F22" s="545"/>
      <c r="G22" s="545"/>
      <c r="H22" s="545"/>
      <c r="I22" s="545"/>
      <c r="J22" s="550">
        <v>580500000</v>
      </c>
      <c r="K22" s="550">
        <v>580500000</v>
      </c>
      <c r="L22" s="545"/>
      <c r="M22" s="550">
        <v>552000000</v>
      </c>
      <c r="N22" s="550">
        <v>552000000</v>
      </c>
      <c r="O22" s="545"/>
      <c r="P22" s="545"/>
      <c r="Q22" s="545"/>
      <c r="R22" s="545"/>
      <c r="S22" s="545"/>
      <c r="T22" s="550">
        <v>552000000</v>
      </c>
      <c r="U22" s="550">
        <v>552000000</v>
      </c>
      <c r="V22" s="545"/>
      <c r="W22" s="545"/>
      <c r="X22" s="545">
        <f t="shared" si="8"/>
        <v>28500000</v>
      </c>
      <c r="Y22" s="546"/>
      <c r="Z22" s="530"/>
      <c r="AA22" s="530"/>
      <c r="AB22" s="529"/>
    </row>
    <row r="23" spans="1:28" s="531" customFormat="1" ht="79.2">
      <c r="A23" s="468" t="s">
        <v>169</v>
      </c>
      <c r="B23" s="535" t="s">
        <v>597</v>
      </c>
      <c r="C23" s="547"/>
      <c r="D23" s="547"/>
      <c r="E23" s="545"/>
      <c r="F23" s="545"/>
      <c r="G23" s="545"/>
      <c r="H23" s="545"/>
      <c r="I23" s="545"/>
      <c r="J23" s="547"/>
      <c r="K23" s="547"/>
      <c r="L23" s="545"/>
      <c r="M23" s="547"/>
      <c r="N23" s="547"/>
      <c r="O23" s="545"/>
      <c r="P23" s="545"/>
      <c r="Q23" s="545"/>
      <c r="R23" s="545"/>
      <c r="S23" s="545"/>
      <c r="T23" s="547"/>
      <c r="U23" s="547"/>
      <c r="V23" s="545"/>
      <c r="W23" s="545"/>
      <c r="X23" s="545">
        <f t="shared" si="8"/>
        <v>0</v>
      </c>
      <c r="Y23" s="546"/>
      <c r="Z23" s="530"/>
      <c r="AA23" s="530"/>
      <c r="AB23" s="529"/>
    </row>
    <row r="24" spans="1:28" s="531" customFormat="1" ht="52.8">
      <c r="A24" s="468"/>
      <c r="B24" s="535" t="s">
        <v>598</v>
      </c>
      <c r="C24" s="547"/>
      <c r="D24" s="547"/>
      <c r="E24" s="545"/>
      <c r="F24" s="545"/>
      <c r="G24" s="545"/>
      <c r="H24" s="545"/>
      <c r="I24" s="545"/>
      <c r="J24" s="547"/>
      <c r="K24" s="547"/>
      <c r="L24" s="545"/>
      <c r="M24" s="547"/>
      <c r="N24" s="547"/>
      <c r="O24" s="545"/>
      <c r="P24" s="545"/>
      <c r="Q24" s="545"/>
      <c r="R24" s="545"/>
      <c r="S24" s="545"/>
      <c r="T24" s="547"/>
      <c r="U24" s="547"/>
      <c r="V24" s="545"/>
      <c r="W24" s="545"/>
      <c r="X24" s="545">
        <f t="shared" si="8"/>
        <v>0</v>
      </c>
      <c r="Y24" s="546"/>
      <c r="Z24" s="530"/>
      <c r="AA24" s="530"/>
      <c r="AB24" s="529"/>
    </row>
    <row r="25" spans="1:28" s="531" customFormat="1" ht="26.4">
      <c r="A25" s="468" t="s">
        <v>201</v>
      </c>
      <c r="B25" s="541" t="s">
        <v>599</v>
      </c>
      <c r="C25" s="550">
        <v>334000000</v>
      </c>
      <c r="D25" s="550">
        <v>334000000</v>
      </c>
      <c r="E25" s="545"/>
      <c r="F25" s="545"/>
      <c r="G25" s="545"/>
      <c r="H25" s="545"/>
      <c r="I25" s="545"/>
      <c r="J25" s="550">
        <v>334000000</v>
      </c>
      <c r="K25" s="550">
        <v>334000000</v>
      </c>
      <c r="L25" s="545"/>
      <c r="M25" s="550">
        <v>334000000</v>
      </c>
      <c r="N25" s="550">
        <v>334000000</v>
      </c>
      <c r="O25" s="545"/>
      <c r="P25" s="545"/>
      <c r="Q25" s="545"/>
      <c r="R25" s="545"/>
      <c r="S25" s="545"/>
      <c r="T25" s="550">
        <v>334000000</v>
      </c>
      <c r="U25" s="550">
        <v>334000000</v>
      </c>
      <c r="V25" s="545"/>
      <c r="W25" s="545"/>
      <c r="X25" s="545">
        <f t="shared" si="8"/>
        <v>0</v>
      </c>
      <c r="Y25" s="546"/>
      <c r="Z25" s="530"/>
      <c r="AA25" s="530"/>
      <c r="AB25" s="529"/>
    </row>
    <row r="26" spans="1:28" s="531" customFormat="1" ht="39.6">
      <c r="A26" s="468" t="s">
        <v>203</v>
      </c>
      <c r="B26" s="541" t="s">
        <v>600</v>
      </c>
      <c r="C26" s="550">
        <v>155000000</v>
      </c>
      <c r="D26" s="550">
        <v>155000000</v>
      </c>
      <c r="E26" s="545"/>
      <c r="F26" s="545"/>
      <c r="G26" s="545"/>
      <c r="H26" s="545"/>
      <c r="I26" s="545"/>
      <c r="J26" s="550">
        <v>155000000</v>
      </c>
      <c r="K26" s="550">
        <v>155000000</v>
      </c>
      <c r="L26" s="545"/>
      <c r="M26" s="550">
        <v>148658000</v>
      </c>
      <c r="N26" s="550">
        <v>148658000</v>
      </c>
      <c r="O26" s="545"/>
      <c r="P26" s="545"/>
      <c r="Q26" s="545"/>
      <c r="R26" s="545"/>
      <c r="S26" s="545"/>
      <c r="T26" s="550">
        <v>148658000</v>
      </c>
      <c r="U26" s="550">
        <v>148658000</v>
      </c>
      <c r="V26" s="545"/>
      <c r="W26" s="545"/>
      <c r="X26" s="545">
        <f t="shared" si="8"/>
        <v>6342000</v>
      </c>
      <c r="Y26" s="546"/>
      <c r="Z26" s="530"/>
      <c r="AA26" s="530"/>
      <c r="AB26" s="529"/>
    </row>
    <row r="27" spans="1:28" s="531" customFormat="1" ht="26.4">
      <c r="A27" s="468" t="s">
        <v>205</v>
      </c>
      <c r="B27" s="541" t="s">
        <v>601</v>
      </c>
      <c r="C27" s="550">
        <v>920000000</v>
      </c>
      <c r="D27" s="550">
        <v>920000000</v>
      </c>
      <c r="E27" s="545"/>
      <c r="F27" s="545"/>
      <c r="G27" s="545"/>
      <c r="H27" s="545"/>
      <c r="I27" s="545"/>
      <c r="J27" s="550">
        <v>920000000</v>
      </c>
      <c r="K27" s="550">
        <v>920000000</v>
      </c>
      <c r="L27" s="545"/>
      <c r="M27" s="550">
        <v>913802000</v>
      </c>
      <c r="N27" s="550">
        <v>913802000</v>
      </c>
      <c r="O27" s="545"/>
      <c r="P27" s="545"/>
      <c r="Q27" s="545"/>
      <c r="R27" s="545"/>
      <c r="S27" s="545"/>
      <c r="T27" s="550">
        <v>913802000</v>
      </c>
      <c r="U27" s="550">
        <v>913802000</v>
      </c>
      <c r="V27" s="545"/>
      <c r="W27" s="545"/>
      <c r="X27" s="545">
        <f t="shared" si="8"/>
        <v>6198000</v>
      </c>
      <c r="Y27" s="546"/>
      <c r="Z27" s="530"/>
      <c r="AA27" s="530"/>
      <c r="AB27" s="529"/>
    </row>
    <row r="28" spans="1:28" s="531" customFormat="1" ht="26.4">
      <c r="A28" s="468" t="s">
        <v>215</v>
      </c>
      <c r="B28" s="541" t="s">
        <v>602</v>
      </c>
      <c r="C28" s="550">
        <v>24000000</v>
      </c>
      <c r="D28" s="550">
        <v>24000000</v>
      </c>
      <c r="E28" s="545"/>
      <c r="F28" s="545"/>
      <c r="G28" s="545"/>
      <c r="H28" s="545"/>
      <c r="I28" s="545"/>
      <c r="J28" s="550">
        <v>24000000</v>
      </c>
      <c r="K28" s="550">
        <v>24000000</v>
      </c>
      <c r="L28" s="545"/>
      <c r="M28" s="550">
        <v>22008000</v>
      </c>
      <c r="N28" s="550">
        <v>22008000</v>
      </c>
      <c r="O28" s="545"/>
      <c r="P28" s="545"/>
      <c r="Q28" s="545"/>
      <c r="R28" s="545"/>
      <c r="S28" s="545"/>
      <c r="T28" s="550">
        <v>22008000</v>
      </c>
      <c r="U28" s="550">
        <v>22008000</v>
      </c>
      <c r="V28" s="545"/>
      <c r="W28" s="545"/>
      <c r="X28" s="545">
        <f t="shared" si="8"/>
        <v>1992000</v>
      </c>
      <c r="Y28" s="546"/>
      <c r="Z28" s="530"/>
      <c r="AA28" s="530"/>
      <c r="AB28" s="529"/>
    </row>
    <row r="29" spans="1:28" s="531" customFormat="1" ht="39.6">
      <c r="A29" s="468" t="s">
        <v>603</v>
      </c>
      <c r="B29" s="541" t="s">
        <v>604</v>
      </c>
      <c r="C29" s="550">
        <v>25000000</v>
      </c>
      <c r="D29" s="550">
        <v>25000000</v>
      </c>
      <c r="E29" s="545"/>
      <c r="F29" s="545"/>
      <c r="G29" s="545"/>
      <c r="H29" s="545"/>
      <c r="I29" s="545"/>
      <c r="J29" s="550">
        <v>25000000</v>
      </c>
      <c r="K29" s="550">
        <v>25000000</v>
      </c>
      <c r="L29" s="545"/>
      <c r="M29" s="550">
        <v>21292000</v>
      </c>
      <c r="N29" s="550">
        <v>21292000</v>
      </c>
      <c r="O29" s="545"/>
      <c r="P29" s="545"/>
      <c r="Q29" s="545"/>
      <c r="R29" s="545"/>
      <c r="S29" s="545"/>
      <c r="T29" s="550">
        <v>21292000</v>
      </c>
      <c r="U29" s="550">
        <v>21292000</v>
      </c>
      <c r="V29" s="545"/>
      <c r="W29" s="545"/>
      <c r="X29" s="545">
        <f t="shared" si="8"/>
        <v>3708000</v>
      </c>
      <c r="Y29" s="546"/>
      <c r="Z29" s="530"/>
      <c r="AA29" s="530"/>
      <c r="AB29" s="529"/>
    </row>
    <row r="30" spans="1:28" s="531" customFormat="1" ht="26.4">
      <c r="A30" s="468" t="s">
        <v>605</v>
      </c>
      <c r="B30" s="541" t="s">
        <v>606</v>
      </c>
      <c r="C30" s="550">
        <v>662899000</v>
      </c>
      <c r="D30" s="550">
        <v>662899000</v>
      </c>
      <c r="E30" s="545"/>
      <c r="F30" s="545"/>
      <c r="G30" s="545"/>
      <c r="H30" s="545"/>
      <c r="I30" s="545"/>
      <c r="J30" s="550">
        <v>662899000</v>
      </c>
      <c r="K30" s="550">
        <v>662899000</v>
      </c>
      <c r="L30" s="545"/>
      <c r="M30" s="550">
        <v>662899000</v>
      </c>
      <c r="N30" s="550">
        <v>662899000</v>
      </c>
      <c r="O30" s="545"/>
      <c r="P30" s="545"/>
      <c r="Q30" s="545"/>
      <c r="R30" s="545"/>
      <c r="S30" s="545"/>
      <c r="T30" s="550">
        <v>662899000</v>
      </c>
      <c r="U30" s="550">
        <v>662899000</v>
      </c>
      <c r="V30" s="545"/>
      <c r="W30" s="545"/>
      <c r="X30" s="545">
        <f t="shared" si="8"/>
        <v>0</v>
      </c>
      <c r="Y30" s="546"/>
      <c r="Z30" s="530"/>
      <c r="AA30" s="530"/>
      <c r="AB30" s="529"/>
    </row>
    <row r="31" spans="1:28" s="531" customFormat="1" ht="26.4">
      <c r="A31" s="468" t="s">
        <v>607</v>
      </c>
      <c r="B31" s="541" t="s">
        <v>608</v>
      </c>
      <c r="C31" s="550">
        <v>1380000000</v>
      </c>
      <c r="D31" s="550">
        <v>1380000000</v>
      </c>
      <c r="E31" s="545"/>
      <c r="F31" s="545"/>
      <c r="G31" s="545"/>
      <c r="H31" s="545"/>
      <c r="I31" s="545"/>
      <c r="J31" s="550">
        <v>1380000000</v>
      </c>
      <c r="K31" s="550">
        <v>1380000000</v>
      </c>
      <c r="L31" s="545"/>
      <c r="M31" s="550">
        <v>1034314000</v>
      </c>
      <c r="N31" s="550">
        <v>1034314000</v>
      </c>
      <c r="O31" s="545"/>
      <c r="P31" s="545"/>
      <c r="Q31" s="545"/>
      <c r="R31" s="545"/>
      <c r="S31" s="545"/>
      <c r="T31" s="550">
        <v>1034314000</v>
      </c>
      <c r="U31" s="550">
        <v>1034314000</v>
      </c>
      <c r="V31" s="545"/>
      <c r="W31" s="545"/>
      <c r="X31" s="545">
        <f t="shared" si="8"/>
        <v>345686000</v>
      </c>
      <c r="Y31" s="546"/>
      <c r="Z31" s="530"/>
      <c r="AA31" s="530"/>
      <c r="AB31" s="529"/>
    </row>
    <row r="32" spans="1:28" s="531" customFormat="1" ht="26.4">
      <c r="A32" s="468" t="s">
        <v>609</v>
      </c>
      <c r="B32" s="541" t="s">
        <v>610</v>
      </c>
      <c r="C32" s="550">
        <v>920000000</v>
      </c>
      <c r="D32" s="550">
        <v>920000000</v>
      </c>
      <c r="E32" s="545"/>
      <c r="F32" s="545"/>
      <c r="G32" s="545"/>
      <c r="H32" s="545"/>
      <c r="I32" s="545"/>
      <c r="J32" s="550">
        <v>920000000</v>
      </c>
      <c r="K32" s="550">
        <v>920000000</v>
      </c>
      <c r="L32" s="545"/>
      <c r="M32" s="550">
        <v>902387000</v>
      </c>
      <c r="N32" s="550">
        <v>902387000</v>
      </c>
      <c r="O32" s="545"/>
      <c r="P32" s="545"/>
      <c r="Q32" s="545"/>
      <c r="R32" s="545"/>
      <c r="S32" s="545"/>
      <c r="T32" s="550">
        <v>902387000</v>
      </c>
      <c r="U32" s="550">
        <v>902387000</v>
      </c>
      <c r="V32" s="545"/>
      <c r="W32" s="545"/>
      <c r="X32" s="545">
        <f t="shared" si="8"/>
        <v>17613000</v>
      </c>
      <c r="Y32" s="546"/>
      <c r="Z32" s="530"/>
      <c r="AA32" s="530"/>
      <c r="AB32" s="529"/>
    </row>
    <row r="33" spans="1:28" s="531" customFormat="1" ht="26.4">
      <c r="A33" s="468" t="s">
        <v>611</v>
      </c>
      <c r="B33" s="541" t="s">
        <v>612</v>
      </c>
      <c r="C33" s="550">
        <v>920000000</v>
      </c>
      <c r="D33" s="550">
        <v>920000000</v>
      </c>
      <c r="E33" s="545"/>
      <c r="F33" s="545"/>
      <c r="G33" s="545"/>
      <c r="H33" s="545"/>
      <c r="I33" s="545"/>
      <c r="J33" s="550">
        <v>920000000</v>
      </c>
      <c r="K33" s="550">
        <v>920000000</v>
      </c>
      <c r="L33" s="545"/>
      <c r="M33" s="550">
        <v>905687000</v>
      </c>
      <c r="N33" s="550">
        <v>905687000</v>
      </c>
      <c r="O33" s="545"/>
      <c r="P33" s="545"/>
      <c r="Q33" s="545"/>
      <c r="R33" s="545"/>
      <c r="S33" s="545"/>
      <c r="T33" s="550">
        <v>905687000</v>
      </c>
      <c r="U33" s="550">
        <v>905687000</v>
      </c>
      <c r="V33" s="545"/>
      <c r="W33" s="545"/>
      <c r="X33" s="545">
        <f t="shared" si="8"/>
        <v>14313000</v>
      </c>
      <c r="Y33" s="546"/>
      <c r="Z33" s="530"/>
      <c r="AA33" s="530"/>
      <c r="AB33" s="529"/>
    </row>
    <row r="34" spans="1:28" s="531" customFormat="1" ht="26.4">
      <c r="A34" s="468" t="s">
        <v>613</v>
      </c>
      <c r="B34" s="541" t="s">
        <v>614</v>
      </c>
      <c r="C34" s="550">
        <v>400000000</v>
      </c>
      <c r="D34" s="550">
        <v>400000000</v>
      </c>
      <c r="E34" s="545"/>
      <c r="F34" s="545"/>
      <c r="G34" s="545"/>
      <c r="H34" s="545"/>
      <c r="I34" s="545"/>
      <c r="J34" s="550">
        <v>400000000</v>
      </c>
      <c r="K34" s="550">
        <v>400000000</v>
      </c>
      <c r="L34" s="545"/>
      <c r="M34" s="550">
        <v>340480000</v>
      </c>
      <c r="N34" s="550">
        <v>340480000</v>
      </c>
      <c r="O34" s="545"/>
      <c r="P34" s="545"/>
      <c r="Q34" s="545"/>
      <c r="R34" s="545"/>
      <c r="S34" s="545"/>
      <c r="T34" s="550">
        <v>340480000</v>
      </c>
      <c r="U34" s="550">
        <v>340480000</v>
      </c>
      <c r="V34" s="545"/>
      <c r="W34" s="545"/>
      <c r="X34" s="545">
        <f t="shared" si="8"/>
        <v>59520000</v>
      </c>
      <c r="Y34" s="546"/>
      <c r="Z34" s="530"/>
      <c r="AA34" s="530"/>
      <c r="AB34" s="529"/>
    </row>
    <row r="35" spans="1:28" s="531" customFormat="1" ht="26.4">
      <c r="A35" s="468" t="s">
        <v>615</v>
      </c>
      <c r="B35" s="541" t="s">
        <v>616</v>
      </c>
      <c r="C35" s="550">
        <v>1150000000</v>
      </c>
      <c r="D35" s="550">
        <v>1150000000</v>
      </c>
      <c r="E35" s="545"/>
      <c r="F35" s="545"/>
      <c r="G35" s="545"/>
      <c r="H35" s="545"/>
      <c r="I35" s="545"/>
      <c r="J35" s="550">
        <v>1150000000</v>
      </c>
      <c r="K35" s="550">
        <v>1150000000</v>
      </c>
      <c r="L35" s="545"/>
      <c r="M35" s="550">
        <v>1142834000</v>
      </c>
      <c r="N35" s="550">
        <v>1142834000</v>
      </c>
      <c r="O35" s="545"/>
      <c r="P35" s="545"/>
      <c r="Q35" s="545"/>
      <c r="R35" s="545"/>
      <c r="S35" s="545"/>
      <c r="T35" s="550">
        <v>1142834000</v>
      </c>
      <c r="U35" s="550">
        <v>1142834000</v>
      </c>
      <c r="V35" s="545"/>
      <c r="W35" s="545"/>
      <c r="X35" s="545">
        <f t="shared" si="8"/>
        <v>7166000</v>
      </c>
      <c r="Y35" s="546"/>
      <c r="Z35" s="530"/>
      <c r="AA35" s="530"/>
      <c r="AB35" s="529"/>
    </row>
    <row r="36" spans="1:28" s="531" customFormat="1" ht="26.4">
      <c r="A36" s="468" t="s">
        <v>617</v>
      </c>
      <c r="B36" s="541" t="s">
        <v>618</v>
      </c>
      <c r="C36" s="550">
        <v>686473000</v>
      </c>
      <c r="D36" s="550">
        <v>686473000</v>
      </c>
      <c r="E36" s="545"/>
      <c r="F36" s="545"/>
      <c r="G36" s="545"/>
      <c r="H36" s="545"/>
      <c r="I36" s="545"/>
      <c r="J36" s="550">
        <v>686473000</v>
      </c>
      <c r="K36" s="550">
        <v>686473000</v>
      </c>
      <c r="L36" s="545"/>
      <c r="M36" s="550">
        <v>684084000</v>
      </c>
      <c r="N36" s="550">
        <v>684084000</v>
      </c>
      <c r="O36" s="545"/>
      <c r="P36" s="545"/>
      <c r="Q36" s="545"/>
      <c r="R36" s="545"/>
      <c r="S36" s="545"/>
      <c r="T36" s="550">
        <v>684084000</v>
      </c>
      <c r="U36" s="550">
        <v>684084000</v>
      </c>
      <c r="V36" s="545"/>
      <c r="W36" s="545"/>
      <c r="X36" s="545">
        <f t="shared" si="8"/>
        <v>2389000</v>
      </c>
      <c r="Y36" s="546"/>
      <c r="Z36" s="530"/>
      <c r="AA36" s="530"/>
      <c r="AB36" s="529"/>
    </row>
    <row r="37" spans="1:28" s="531" customFormat="1" ht="52.8">
      <c r="A37" s="468" t="s">
        <v>171</v>
      </c>
      <c r="B37" s="536" t="s">
        <v>619</v>
      </c>
      <c r="C37" s="547"/>
      <c r="D37" s="547"/>
      <c r="E37" s="545"/>
      <c r="F37" s="545"/>
      <c r="G37" s="545"/>
      <c r="H37" s="545"/>
      <c r="I37" s="545"/>
      <c r="J37" s="547"/>
      <c r="K37" s="547"/>
      <c r="L37" s="545"/>
      <c r="M37" s="547"/>
      <c r="N37" s="547"/>
      <c r="O37" s="545"/>
      <c r="P37" s="545"/>
      <c r="Q37" s="545"/>
      <c r="R37" s="545"/>
      <c r="S37" s="545"/>
      <c r="T37" s="547"/>
      <c r="U37" s="547"/>
      <c r="V37" s="545"/>
      <c r="W37" s="545"/>
      <c r="X37" s="545">
        <f t="shared" si="8"/>
        <v>0</v>
      </c>
      <c r="Y37" s="546"/>
      <c r="Z37" s="530"/>
      <c r="AA37" s="530"/>
      <c r="AB37" s="529"/>
    </row>
    <row r="38" spans="1:28" s="531" customFormat="1" ht="26.4">
      <c r="A38" s="532" t="s">
        <v>201</v>
      </c>
      <c r="B38" s="541" t="s">
        <v>620</v>
      </c>
      <c r="C38" s="550">
        <v>2888000</v>
      </c>
      <c r="D38" s="550">
        <v>2888000</v>
      </c>
      <c r="E38" s="545"/>
      <c r="F38" s="545"/>
      <c r="G38" s="545"/>
      <c r="H38" s="545"/>
      <c r="I38" s="545"/>
      <c r="J38" s="550">
        <v>2888000</v>
      </c>
      <c r="K38" s="550">
        <v>2888000</v>
      </c>
      <c r="L38" s="545"/>
      <c r="M38" s="550">
        <v>2888000</v>
      </c>
      <c r="N38" s="550">
        <v>2888000</v>
      </c>
      <c r="O38" s="545"/>
      <c r="P38" s="545"/>
      <c r="Q38" s="545"/>
      <c r="R38" s="545"/>
      <c r="S38" s="545"/>
      <c r="T38" s="550">
        <v>2888000</v>
      </c>
      <c r="U38" s="550">
        <v>2888000</v>
      </c>
      <c r="V38" s="545"/>
      <c r="W38" s="545"/>
      <c r="X38" s="545">
        <f t="shared" si="8"/>
        <v>0</v>
      </c>
      <c r="Y38" s="546"/>
      <c r="Z38" s="530"/>
      <c r="AA38" s="530"/>
      <c r="AB38" s="529"/>
    </row>
    <row r="39" spans="1:28" s="531" customFormat="1" ht="26.4">
      <c r="A39" s="527">
        <v>2</v>
      </c>
      <c r="B39" s="537" t="s">
        <v>343</v>
      </c>
      <c r="C39" s="549">
        <f>SUM(C40:C44)</f>
        <v>1469366400</v>
      </c>
      <c r="D39" s="549">
        <f>SUM(D40:D44)</f>
        <v>1469366400</v>
      </c>
      <c r="E39" s="545"/>
      <c r="F39" s="545"/>
      <c r="G39" s="545"/>
      <c r="H39" s="545"/>
      <c r="I39" s="545"/>
      <c r="J39" s="549">
        <f>SUM(J40:J44)</f>
        <v>1469366400</v>
      </c>
      <c r="K39" s="549">
        <f>SUM(K40:K44)</f>
        <v>1469366400</v>
      </c>
      <c r="L39" s="545"/>
      <c r="M39" s="549">
        <f>SUM(M40:M44)</f>
        <v>1464877400</v>
      </c>
      <c r="N39" s="549">
        <f>SUM(N40:N44)</f>
        <v>1464877400</v>
      </c>
      <c r="O39" s="545"/>
      <c r="P39" s="545"/>
      <c r="Q39" s="545"/>
      <c r="R39" s="545"/>
      <c r="S39" s="545"/>
      <c r="T39" s="549">
        <f>SUM(T40:T44)</f>
        <v>1464877400</v>
      </c>
      <c r="U39" s="549">
        <f>SUM(U40:U44)</f>
        <v>1464877400</v>
      </c>
      <c r="V39" s="545"/>
      <c r="W39" s="545"/>
      <c r="X39" s="548">
        <f t="shared" si="8"/>
        <v>4489000</v>
      </c>
      <c r="Y39" s="546"/>
      <c r="Z39" s="530"/>
      <c r="AA39" s="530"/>
      <c r="AB39" s="529"/>
    </row>
    <row r="40" spans="1:28" s="531" customFormat="1" ht="26.4">
      <c r="A40" s="538" t="s">
        <v>153</v>
      </c>
      <c r="B40" s="539" t="s">
        <v>621</v>
      </c>
      <c r="C40" s="550">
        <v>17349000</v>
      </c>
      <c r="D40" s="550">
        <v>17349000</v>
      </c>
      <c r="E40" s="545"/>
      <c r="F40" s="545"/>
      <c r="G40" s="545"/>
      <c r="H40" s="545"/>
      <c r="I40" s="545"/>
      <c r="J40" s="550">
        <v>17349000</v>
      </c>
      <c r="K40" s="550">
        <v>17349000</v>
      </c>
      <c r="L40" s="545"/>
      <c r="M40" s="550">
        <v>17349000</v>
      </c>
      <c r="N40" s="550">
        <v>17349000</v>
      </c>
      <c r="O40" s="545"/>
      <c r="P40" s="545"/>
      <c r="Q40" s="545"/>
      <c r="R40" s="545"/>
      <c r="S40" s="545"/>
      <c r="T40" s="550">
        <v>17349000</v>
      </c>
      <c r="U40" s="550">
        <v>17349000</v>
      </c>
      <c r="V40" s="545"/>
      <c r="W40" s="545"/>
      <c r="X40" s="545">
        <f t="shared" si="8"/>
        <v>0</v>
      </c>
      <c r="Y40" s="546"/>
      <c r="Z40" s="530"/>
      <c r="AA40" s="530"/>
      <c r="AB40" s="529"/>
    </row>
    <row r="41" spans="1:28" s="531" customFormat="1" ht="39.6">
      <c r="A41" s="538" t="s">
        <v>155</v>
      </c>
      <c r="B41" s="539" t="s">
        <v>622</v>
      </c>
      <c r="C41" s="550">
        <v>31065350</v>
      </c>
      <c r="D41" s="550">
        <v>31065350</v>
      </c>
      <c r="E41" s="545"/>
      <c r="F41" s="545"/>
      <c r="G41" s="545"/>
      <c r="H41" s="545"/>
      <c r="I41" s="545"/>
      <c r="J41" s="550">
        <v>31065350</v>
      </c>
      <c r="K41" s="550">
        <v>31065350</v>
      </c>
      <c r="L41" s="545"/>
      <c r="M41" s="550">
        <v>31065350</v>
      </c>
      <c r="N41" s="550">
        <v>31065350</v>
      </c>
      <c r="O41" s="545"/>
      <c r="P41" s="545"/>
      <c r="Q41" s="545"/>
      <c r="R41" s="545"/>
      <c r="S41" s="545"/>
      <c r="T41" s="550">
        <v>31065350</v>
      </c>
      <c r="U41" s="550">
        <v>31065350</v>
      </c>
      <c r="V41" s="545"/>
      <c r="W41" s="545"/>
      <c r="X41" s="545">
        <f t="shared" si="8"/>
        <v>0</v>
      </c>
      <c r="Y41" s="546"/>
      <c r="Z41" s="530"/>
      <c r="AA41" s="530"/>
      <c r="AB41" s="529"/>
    </row>
    <row r="42" spans="1:28" s="531" customFormat="1" ht="39.6">
      <c r="A42" s="538" t="s">
        <v>623</v>
      </c>
      <c r="B42" s="539" t="s">
        <v>624</v>
      </c>
      <c r="C42" s="550">
        <v>94399650</v>
      </c>
      <c r="D42" s="550">
        <v>94399650</v>
      </c>
      <c r="E42" s="545"/>
      <c r="F42" s="545"/>
      <c r="G42" s="545"/>
      <c r="H42" s="545"/>
      <c r="I42" s="545"/>
      <c r="J42" s="550">
        <v>94399650</v>
      </c>
      <c r="K42" s="550">
        <v>94399650</v>
      </c>
      <c r="L42" s="545"/>
      <c r="M42" s="550">
        <v>94399650</v>
      </c>
      <c r="N42" s="550">
        <v>94399650</v>
      </c>
      <c r="O42" s="545"/>
      <c r="P42" s="545"/>
      <c r="Q42" s="545"/>
      <c r="R42" s="545"/>
      <c r="S42" s="545"/>
      <c r="T42" s="550">
        <v>94399650</v>
      </c>
      <c r="U42" s="550">
        <v>94399650</v>
      </c>
      <c r="V42" s="545"/>
      <c r="W42" s="545"/>
      <c r="X42" s="545">
        <f t="shared" si="8"/>
        <v>0</v>
      </c>
      <c r="Y42" s="546"/>
      <c r="Z42" s="530"/>
      <c r="AA42" s="530"/>
      <c r="AB42" s="529"/>
    </row>
    <row r="43" spans="1:28" s="531" customFormat="1" ht="39.6">
      <c r="A43" s="611" t="s">
        <v>625</v>
      </c>
      <c r="B43" s="539" t="s">
        <v>626</v>
      </c>
      <c r="C43" s="550">
        <v>1117408000</v>
      </c>
      <c r="D43" s="550">
        <v>1117408000</v>
      </c>
      <c r="E43" s="545"/>
      <c r="F43" s="545"/>
      <c r="G43" s="545"/>
      <c r="H43" s="545"/>
      <c r="I43" s="545"/>
      <c r="J43" s="550">
        <v>1117408000</v>
      </c>
      <c r="K43" s="550">
        <v>1117408000</v>
      </c>
      <c r="L43" s="545"/>
      <c r="M43" s="550">
        <v>1112919000</v>
      </c>
      <c r="N43" s="550">
        <v>1112919000</v>
      </c>
      <c r="O43" s="545"/>
      <c r="P43" s="545"/>
      <c r="Q43" s="545"/>
      <c r="R43" s="545"/>
      <c r="S43" s="545"/>
      <c r="T43" s="550">
        <v>1112919000</v>
      </c>
      <c r="U43" s="550">
        <v>1112919000</v>
      </c>
      <c r="V43" s="545"/>
      <c r="W43" s="545"/>
      <c r="X43" s="545">
        <f t="shared" si="8"/>
        <v>4489000</v>
      </c>
      <c r="Y43" s="546"/>
      <c r="Z43" s="530"/>
      <c r="AA43" s="530"/>
      <c r="AB43" s="529"/>
    </row>
    <row r="44" spans="1:28" ht="26.4">
      <c r="A44" s="540" t="s">
        <v>627</v>
      </c>
      <c r="B44" s="541" t="s">
        <v>628</v>
      </c>
      <c r="C44" s="551">
        <v>209144400</v>
      </c>
      <c r="D44" s="551">
        <v>209144400</v>
      </c>
      <c r="E44" s="552"/>
      <c r="F44" s="552"/>
      <c r="G44" s="552"/>
      <c r="H44" s="552"/>
      <c r="I44" s="552"/>
      <c r="J44" s="551">
        <v>209144400</v>
      </c>
      <c r="K44" s="551">
        <v>209144400</v>
      </c>
      <c r="L44" s="552"/>
      <c r="M44" s="551">
        <v>209144400</v>
      </c>
      <c r="N44" s="551">
        <v>209144400</v>
      </c>
      <c r="O44" s="552"/>
      <c r="P44" s="552"/>
      <c r="Q44" s="552"/>
      <c r="R44" s="552"/>
      <c r="S44" s="552"/>
      <c r="T44" s="551">
        <v>209144400</v>
      </c>
      <c r="U44" s="551">
        <v>209144400</v>
      </c>
      <c r="V44" s="552"/>
      <c r="W44" s="552"/>
      <c r="X44" s="545">
        <f t="shared" si="8"/>
        <v>0</v>
      </c>
      <c r="Y44" s="552"/>
      <c r="Z44" s="542"/>
      <c r="AA44" s="542"/>
      <c r="AB44" s="542"/>
    </row>
  </sheetData>
  <mergeCells count="37">
    <mergeCell ref="Y8:AB8"/>
    <mergeCell ref="C9:C11"/>
    <mergeCell ref="D9:F9"/>
    <mergeCell ref="G9:I9"/>
    <mergeCell ref="J9:L9"/>
    <mergeCell ref="M9:M11"/>
    <mergeCell ref="N9:P9"/>
    <mergeCell ref="Q9:S9"/>
    <mergeCell ref="T9:V9"/>
    <mergeCell ref="Y9:Y11"/>
    <mergeCell ref="X8:X11"/>
    <mergeCell ref="U10:V10"/>
    <mergeCell ref="Z9:Z11"/>
    <mergeCell ref="AA9:AA11"/>
    <mergeCell ref="AB9:AB11"/>
    <mergeCell ref="D10:D11"/>
    <mergeCell ref="A8:A11"/>
    <mergeCell ref="B8:B11"/>
    <mergeCell ref="C8:L8"/>
    <mergeCell ref="M8:V8"/>
    <mergeCell ref="W8:W11"/>
    <mergeCell ref="O10:P10"/>
    <mergeCell ref="Q10:Q11"/>
    <mergeCell ref="R10:S10"/>
    <mergeCell ref="T10:T11"/>
    <mergeCell ref="E10:F10"/>
    <mergeCell ref="G10:G11"/>
    <mergeCell ref="H10:I10"/>
    <mergeCell ref="J10:J11"/>
    <mergeCell ref="K10:L10"/>
    <mergeCell ref="N10:N11"/>
    <mergeCell ref="A6:AB6"/>
    <mergeCell ref="A1:C1"/>
    <mergeCell ref="A2:B2"/>
    <mergeCell ref="A3:B3"/>
    <mergeCell ref="A4:AB4"/>
    <mergeCell ref="A5:AB5"/>
  </mergeCells>
  <pageMargins left="0.3" right="0.16" top="0.39" bottom="0.46" header="0.3" footer="0.3"/>
  <pageSetup paperSize="9" scale="37" orientation="landscape" verticalDpi="0" r:id="rId1"/>
  <headerFooter>
    <oddFooter>&amp;C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V160"/>
  <sheetViews>
    <sheetView tabSelected="1" zoomScale="55" zoomScaleNormal="55" workbookViewId="0">
      <pane ySplit="10" topLeftCell="A149" activePane="bottomLeft" state="frozen"/>
      <selection pane="bottomLeft" activeCell="A4" sqref="A4:T4"/>
    </sheetView>
  </sheetViews>
  <sheetFormatPr defaultColWidth="9.109375" defaultRowHeight="13.8"/>
  <cols>
    <col min="1" max="1" width="6" style="620" customWidth="1"/>
    <col min="2" max="2" width="27" style="620" customWidth="1"/>
    <col min="3" max="5" width="11" style="620" customWidth="1"/>
    <col min="6" max="7" width="15" style="620" customWidth="1"/>
    <col min="8" max="9" width="11" style="620" customWidth="1"/>
    <col min="10" max="10" width="15" style="620" customWidth="1"/>
    <col min="11" max="12" width="11" style="620" customWidth="1"/>
    <col min="13" max="15" width="15" style="620" customWidth="1"/>
    <col min="16" max="21" width="11" style="620" customWidth="1"/>
    <col min="22" max="22" width="15" style="620" customWidth="1"/>
    <col min="23" max="16384" width="9.109375" style="620"/>
  </cols>
  <sheetData>
    <row r="1" spans="1:22">
      <c r="A1" s="852"/>
      <c r="B1" s="853"/>
      <c r="C1" s="853"/>
      <c r="S1" s="859" t="s">
        <v>18</v>
      </c>
      <c r="T1" s="859"/>
      <c r="U1" s="859"/>
      <c r="V1" s="859"/>
    </row>
    <row r="2" spans="1:22">
      <c r="A2" s="597" t="s">
        <v>671</v>
      </c>
    </row>
    <row r="3" spans="1:22" ht="17.399999999999999">
      <c r="A3" s="854" t="s">
        <v>758</v>
      </c>
      <c r="B3" s="855"/>
      <c r="C3" s="855"/>
      <c r="D3" s="855"/>
      <c r="E3" s="855"/>
      <c r="F3" s="855"/>
      <c r="G3" s="855"/>
      <c r="H3" s="855"/>
      <c r="I3" s="855"/>
      <c r="J3" s="855"/>
      <c r="K3" s="855"/>
      <c r="L3" s="855"/>
      <c r="M3" s="855"/>
      <c r="N3" s="855"/>
      <c r="O3" s="855"/>
      <c r="P3" s="855"/>
      <c r="Q3" s="855"/>
      <c r="R3" s="855"/>
      <c r="S3" s="855"/>
      <c r="T3" s="855"/>
    </row>
    <row r="4" spans="1:22">
      <c r="A4" s="856" t="str">
        <f>'48.kn'!A3:F3</f>
        <v>(Kèm theo Nghị quyết số     /NQ-HĐND ngày 30 tháng 3 năm 2026 của HĐND xã  Sơn Hà)</v>
      </c>
      <c r="B4" s="857"/>
      <c r="C4" s="857"/>
      <c r="D4" s="857"/>
      <c r="E4" s="857"/>
      <c r="F4" s="857"/>
      <c r="G4" s="857"/>
      <c r="H4" s="857"/>
      <c r="I4" s="857"/>
      <c r="J4" s="857"/>
      <c r="K4" s="857"/>
      <c r="L4" s="857"/>
      <c r="M4" s="857"/>
      <c r="N4" s="857"/>
      <c r="O4" s="857"/>
      <c r="P4" s="857"/>
      <c r="Q4" s="857"/>
      <c r="R4" s="857"/>
      <c r="S4" s="857"/>
      <c r="T4" s="857"/>
    </row>
    <row r="5" spans="1:22">
      <c r="A5" s="858"/>
      <c r="B5" s="855"/>
      <c r="C5" s="855"/>
      <c r="D5" s="855"/>
      <c r="E5" s="855"/>
      <c r="F5" s="855"/>
      <c r="G5" s="855"/>
      <c r="H5" s="855"/>
      <c r="I5" s="855"/>
      <c r="J5" s="855"/>
      <c r="K5" s="855"/>
      <c r="L5" s="855"/>
      <c r="M5" s="855"/>
      <c r="N5" s="855"/>
      <c r="O5" s="855"/>
      <c r="P5" s="855"/>
      <c r="Q5" s="855"/>
      <c r="R5" s="855"/>
      <c r="S5" s="855"/>
      <c r="T5" s="855"/>
    </row>
    <row r="6" spans="1:22">
      <c r="T6" s="596" t="s">
        <v>575</v>
      </c>
    </row>
    <row r="7" spans="1:22">
      <c r="A7" s="848" t="s">
        <v>3</v>
      </c>
      <c r="B7" s="848" t="s">
        <v>659</v>
      </c>
      <c r="C7" s="850" t="s">
        <v>672</v>
      </c>
      <c r="D7" s="848" t="s">
        <v>337</v>
      </c>
      <c r="E7" s="851" t="s">
        <v>527</v>
      </c>
      <c r="F7" s="850" t="s">
        <v>673</v>
      </c>
      <c r="G7" s="848" t="s">
        <v>337</v>
      </c>
      <c r="H7" s="851" t="s">
        <v>527</v>
      </c>
      <c r="I7" s="851" t="s">
        <v>527</v>
      </c>
      <c r="J7" s="851" t="s">
        <v>527</v>
      </c>
      <c r="K7" s="851" t="s">
        <v>527</v>
      </c>
      <c r="L7" s="851" t="s">
        <v>527</v>
      </c>
      <c r="M7" s="850" t="s">
        <v>674</v>
      </c>
      <c r="N7" s="848" t="s">
        <v>330</v>
      </c>
      <c r="O7" s="851" t="s">
        <v>527</v>
      </c>
      <c r="P7" s="850" t="s">
        <v>675</v>
      </c>
      <c r="Q7" s="848" t="s">
        <v>330</v>
      </c>
      <c r="R7" s="851" t="s">
        <v>527</v>
      </c>
      <c r="S7" s="850" t="s">
        <v>676</v>
      </c>
      <c r="T7" s="848" t="s">
        <v>330</v>
      </c>
      <c r="U7" s="849" t="s">
        <v>527</v>
      </c>
      <c r="V7" s="848" t="s">
        <v>32</v>
      </c>
    </row>
    <row r="8" spans="1:22">
      <c r="A8" s="851" t="s">
        <v>527</v>
      </c>
      <c r="B8" s="851" t="s">
        <v>527</v>
      </c>
      <c r="C8" s="851" t="s">
        <v>527</v>
      </c>
      <c r="D8" s="848" t="s">
        <v>108</v>
      </c>
      <c r="E8" s="850" t="s">
        <v>677</v>
      </c>
      <c r="F8" s="851" t="s">
        <v>527</v>
      </c>
      <c r="G8" s="848" t="s">
        <v>108</v>
      </c>
      <c r="H8" s="855"/>
      <c r="I8" s="855"/>
      <c r="J8" s="848" t="s">
        <v>109</v>
      </c>
      <c r="K8" s="855"/>
      <c r="L8" s="855"/>
      <c r="M8" s="851" t="s">
        <v>527</v>
      </c>
      <c r="N8" s="848" t="s">
        <v>108</v>
      </c>
      <c r="O8" s="850" t="s">
        <v>677</v>
      </c>
      <c r="P8" s="851" t="s">
        <v>527</v>
      </c>
      <c r="Q8" s="848" t="s">
        <v>108</v>
      </c>
      <c r="R8" s="850" t="s">
        <v>677</v>
      </c>
      <c r="S8" s="851" t="s">
        <v>527</v>
      </c>
      <c r="T8" s="848" t="s">
        <v>108</v>
      </c>
      <c r="U8" s="850" t="s">
        <v>677</v>
      </c>
      <c r="V8" s="849" t="s">
        <v>527</v>
      </c>
    </row>
    <row r="9" spans="1:22" ht="55.5" customHeight="1">
      <c r="A9" s="851" t="s">
        <v>527</v>
      </c>
      <c r="B9" s="851" t="s">
        <v>527</v>
      </c>
      <c r="C9" s="851" t="s">
        <v>527</v>
      </c>
      <c r="D9" s="851" t="s">
        <v>527</v>
      </c>
      <c r="E9" s="851" t="s">
        <v>527</v>
      </c>
      <c r="F9" s="851" t="s">
        <v>527</v>
      </c>
      <c r="G9" s="619" t="s">
        <v>678</v>
      </c>
      <c r="H9" s="619" t="s">
        <v>542</v>
      </c>
      <c r="I9" s="619" t="s">
        <v>679</v>
      </c>
      <c r="J9" s="619" t="s">
        <v>680</v>
      </c>
      <c r="K9" s="619" t="s">
        <v>542</v>
      </c>
      <c r="L9" s="619" t="s">
        <v>679</v>
      </c>
      <c r="M9" s="851" t="s">
        <v>527</v>
      </c>
      <c r="N9" s="851" t="s">
        <v>527</v>
      </c>
      <c r="O9" s="851" t="s">
        <v>527</v>
      </c>
      <c r="P9" s="851" t="s">
        <v>527</v>
      </c>
      <c r="Q9" s="851" t="s">
        <v>527</v>
      </c>
      <c r="R9" s="851" t="s">
        <v>527</v>
      </c>
      <c r="S9" s="851" t="s">
        <v>527</v>
      </c>
      <c r="T9" s="851" t="s">
        <v>527</v>
      </c>
      <c r="U9" s="849" t="s">
        <v>527</v>
      </c>
      <c r="V9" s="849" t="s">
        <v>527</v>
      </c>
    </row>
    <row r="10" spans="1:22">
      <c r="A10" s="598" t="s">
        <v>80</v>
      </c>
      <c r="B10" s="598" t="s">
        <v>81</v>
      </c>
      <c r="C10" s="598" t="s">
        <v>437</v>
      </c>
      <c r="D10" s="598" t="s">
        <v>444</v>
      </c>
      <c r="E10" s="598" t="s">
        <v>446</v>
      </c>
      <c r="F10" s="598" t="s">
        <v>455</v>
      </c>
      <c r="G10" s="598" t="s">
        <v>457</v>
      </c>
      <c r="H10" s="598" t="s">
        <v>459</v>
      </c>
      <c r="I10" s="598" t="s">
        <v>460</v>
      </c>
      <c r="J10" s="598" t="s">
        <v>461</v>
      </c>
      <c r="K10" s="598" t="s">
        <v>462</v>
      </c>
      <c r="L10" s="598" t="s">
        <v>548</v>
      </c>
      <c r="M10" s="598" t="s">
        <v>471</v>
      </c>
      <c r="N10" s="598" t="s">
        <v>475</v>
      </c>
      <c r="O10" s="598" t="s">
        <v>479</v>
      </c>
      <c r="P10" s="598" t="s">
        <v>483</v>
      </c>
      <c r="Q10" s="598" t="s">
        <v>487</v>
      </c>
      <c r="R10" s="598" t="s">
        <v>489</v>
      </c>
      <c r="S10" s="598" t="s">
        <v>491</v>
      </c>
      <c r="T10" s="598" t="s">
        <v>494</v>
      </c>
      <c r="U10" s="598" t="s">
        <v>496</v>
      </c>
      <c r="V10" s="598" t="s">
        <v>498</v>
      </c>
    </row>
    <row r="11" spans="1:22">
      <c r="A11" s="618" t="s">
        <v>527</v>
      </c>
      <c r="B11" s="619" t="s">
        <v>296</v>
      </c>
      <c r="C11" s="599">
        <f>C12+C45+C77</f>
        <v>8690881963</v>
      </c>
      <c r="D11" s="599">
        <f t="shared" ref="D11:U11" si="0">D12+D45+D77</f>
        <v>2899000</v>
      </c>
      <c r="E11" s="599">
        <f t="shared" si="0"/>
        <v>8687982963</v>
      </c>
      <c r="F11" s="599">
        <f t="shared" si="0"/>
        <v>33912956363</v>
      </c>
      <c r="G11" s="599">
        <f t="shared" si="0"/>
        <v>9524718400</v>
      </c>
      <c r="H11" s="599">
        <f t="shared" si="0"/>
        <v>7349737000</v>
      </c>
      <c r="I11" s="599">
        <f t="shared" si="0"/>
        <v>2172082400</v>
      </c>
      <c r="J11" s="599">
        <f t="shared" si="0"/>
        <v>24388237963</v>
      </c>
      <c r="K11" s="599">
        <f t="shared" si="0"/>
        <v>0</v>
      </c>
      <c r="L11" s="599">
        <f t="shared" si="0"/>
        <v>15700255000</v>
      </c>
      <c r="M11" s="599">
        <f t="shared" si="0"/>
        <v>14145708400</v>
      </c>
      <c r="N11" s="599">
        <f t="shared" si="0"/>
        <v>9031291400</v>
      </c>
      <c r="O11" s="599">
        <f t="shared" si="0"/>
        <v>5114417000</v>
      </c>
      <c r="P11" s="599">
        <f t="shared" si="0"/>
        <v>0</v>
      </c>
      <c r="Q11" s="599">
        <f t="shared" si="0"/>
        <v>0</v>
      </c>
      <c r="R11" s="599">
        <f t="shared" si="0"/>
        <v>0</v>
      </c>
      <c r="S11" s="599">
        <f t="shared" si="0"/>
        <v>19767247963</v>
      </c>
      <c r="T11" s="599">
        <f t="shared" si="0"/>
        <v>493427000</v>
      </c>
      <c r="U11" s="599">
        <f t="shared" si="0"/>
        <v>19273820963</v>
      </c>
      <c r="V11" s="601" t="s">
        <v>527</v>
      </c>
    </row>
    <row r="12" spans="1:22" ht="34.200000000000003">
      <c r="A12" s="619" t="s">
        <v>437</v>
      </c>
      <c r="B12" s="602" t="s">
        <v>681</v>
      </c>
      <c r="C12" s="599">
        <v>3289120000</v>
      </c>
      <c r="D12" s="599">
        <v>0</v>
      </c>
      <c r="E12" s="599">
        <v>3289120000</v>
      </c>
      <c r="F12" s="600">
        <v>6606692000</v>
      </c>
      <c r="G12" s="600">
        <v>0</v>
      </c>
      <c r="H12" s="600">
        <v>0</v>
      </c>
      <c r="I12" s="600">
        <v>0</v>
      </c>
      <c r="J12" s="600">
        <v>6606692000</v>
      </c>
      <c r="K12" s="600">
        <v>0</v>
      </c>
      <c r="L12" s="600">
        <v>3317572000</v>
      </c>
      <c r="M12" s="599">
        <v>3109440000</v>
      </c>
      <c r="N12" s="599">
        <v>0</v>
      </c>
      <c r="O12" s="599">
        <v>3109440000</v>
      </c>
      <c r="P12" s="599">
        <v>0</v>
      </c>
      <c r="Q12" s="599">
        <v>0</v>
      </c>
      <c r="R12" s="599">
        <v>0</v>
      </c>
      <c r="S12" s="599">
        <v>3497252000</v>
      </c>
      <c r="T12" s="599">
        <v>0</v>
      </c>
      <c r="U12" s="599">
        <v>3497252000</v>
      </c>
      <c r="V12" s="601" t="s">
        <v>527</v>
      </c>
    </row>
    <row r="13" spans="1:22" ht="34.200000000000003">
      <c r="A13" s="619" t="s">
        <v>167</v>
      </c>
      <c r="B13" s="602" t="s">
        <v>682</v>
      </c>
      <c r="C13" s="599">
        <v>2219000000</v>
      </c>
      <c r="D13" s="599">
        <v>0</v>
      </c>
      <c r="E13" s="599">
        <v>2219000000</v>
      </c>
      <c r="F13" s="600">
        <v>3275000000</v>
      </c>
      <c r="G13" s="600">
        <v>0</v>
      </c>
      <c r="H13" s="600">
        <v>0</v>
      </c>
      <c r="I13" s="600">
        <v>0</v>
      </c>
      <c r="J13" s="600">
        <v>3275000000</v>
      </c>
      <c r="K13" s="600">
        <v>0</v>
      </c>
      <c r="L13" s="600">
        <v>1056000000</v>
      </c>
      <c r="M13" s="599">
        <v>2195601670</v>
      </c>
      <c r="N13" s="599">
        <v>0</v>
      </c>
      <c r="O13" s="599">
        <v>2195601670</v>
      </c>
      <c r="P13" s="599">
        <v>0</v>
      </c>
      <c r="Q13" s="599">
        <v>0</v>
      </c>
      <c r="R13" s="599">
        <v>0</v>
      </c>
      <c r="S13" s="599">
        <v>1079398330</v>
      </c>
      <c r="T13" s="599">
        <v>0</v>
      </c>
      <c r="U13" s="599">
        <v>1079398330</v>
      </c>
      <c r="V13" s="601" t="s">
        <v>527</v>
      </c>
    </row>
    <row r="14" spans="1:22">
      <c r="A14" s="618" t="s">
        <v>527</v>
      </c>
      <c r="B14" s="603" t="s">
        <v>550</v>
      </c>
      <c r="C14" s="604">
        <v>2219000000</v>
      </c>
      <c r="D14" s="604">
        <v>0</v>
      </c>
      <c r="E14" s="604">
        <v>2219000000</v>
      </c>
      <c r="F14" s="604">
        <v>3275000000</v>
      </c>
      <c r="G14" s="604">
        <v>0</v>
      </c>
      <c r="H14" s="604">
        <v>0</v>
      </c>
      <c r="I14" s="604">
        <v>0</v>
      </c>
      <c r="J14" s="604">
        <v>3275000000</v>
      </c>
      <c r="K14" s="604">
        <v>0</v>
      </c>
      <c r="L14" s="604">
        <v>1056000000</v>
      </c>
      <c r="M14" s="605">
        <v>2195601670</v>
      </c>
      <c r="N14" s="605">
        <v>0</v>
      </c>
      <c r="O14" s="605">
        <v>2195601670</v>
      </c>
      <c r="P14" s="605">
        <v>0</v>
      </c>
      <c r="Q14" s="605">
        <v>0</v>
      </c>
      <c r="R14" s="605">
        <v>0</v>
      </c>
      <c r="S14" s="605">
        <v>1079398330</v>
      </c>
      <c r="T14" s="605">
        <v>0</v>
      </c>
      <c r="U14" s="605">
        <v>1079398330</v>
      </c>
      <c r="V14" s="601" t="s">
        <v>527</v>
      </c>
    </row>
    <row r="15" spans="1:22" ht="24">
      <c r="A15" s="618" t="s">
        <v>527</v>
      </c>
      <c r="B15" s="606" t="s">
        <v>683</v>
      </c>
      <c r="C15" s="607">
        <v>2219000000</v>
      </c>
      <c r="D15" s="607">
        <v>0</v>
      </c>
      <c r="E15" s="607">
        <v>2219000000</v>
      </c>
      <c r="F15" s="607">
        <v>3275000000</v>
      </c>
      <c r="G15" s="607">
        <v>0</v>
      </c>
      <c r="H15" s="607">
        <v>0</v>
      </c>
      <c r="I15" s="607">
        <v>0</v>
      </c>
      <c r="J15" s="607">
        <v>3275000000</v>
      </c>
      <c r="K15" s="607">
        <v>0</v>
      </c>
      <c r="L15" s="607">
        <v>1056000000</v>
      </c>
      <c r="M15" s="608">
        <v>2195601670</v>
      </c>
      <c r="N15" s="608">
        <v>0</v>
      </c>
      <c r="O15" s="608">
        <v>2195601670</v>
      </c>
      <c r="P15" s="608">
        <v>0</v>
      </c>
      <c r="Q15" s="608">
        <v>0</v>
      </c>
      <c r="R15" s="608">
        <v>0</v>
      </c>
      <c r="S15" s="608">
        <v>1079398330</v>
      </c>
      <c r="T15" s="608">
        <v>0</v>
      </c>
      <c r="U15" s="608">
        <v>1079398330</v>
      </c>
      <c r="V15" s="601" t="s">
        <v>527</v>
      </c>
    </row>
    <row r="16" spans="1:22" ht="34.200000000000003">
      <c r="A16" s="619" t="s">
        <v>169</v>
      </c>
      <c r="B16" s="602" t="s">
        <v>684</v>
      </c>
      <c r="C16" s="599">
        <v>532170000</v>
      </c>
      <c r="D16" s="599">
        <v>0</v>
      </c>
      <c r="E16" s="599">
        <v>532170000</v>
      </c>
      <c r="F16" s="600">
        <v>1126680000</v>
      </c>
      <c r="G16" s="600">
        <v>0</v>
      </c>
      <c r="H16" s="600">
        <v>0</v>
      </c>
      <c r="I16" s="600">
        <v>0</v>
      </c>
      <c r="J16" s="600">
        <v>1126680000</v>
      </c>
      <c r="K16" s="600">
        <v>0</v>
      </c>
      <c r="L16" s="600">
        <v>594510000</v>
      </c>
      <c r="M16" s="599">
        <v>438670000</v>
      </c>
      <c r="N16" s="599">
        <v>0</v>
      </c>
      <c r="O16" s="599">
        <v>438670000</v>
      </c>
      <c r="P16" s="599">
        <v>0</v>
      </c>
      <c r="Q16" s="599">
        <v>0</v>
      </c>
      <c r="R16" s="599">
        <v>0</v>
      </c>
      <c r="S16" s="599">
        <v>688010000</v>
      </c>
      <c r="T16" s="599">
        <v>0</v>
      </c>
      <c r="U16" s="599">
        <v>688010000</v>
      </c>
      <c r="V16" s="601" t="s">
        <v>527</v>
      </c>
    </row>
    <row r="17" spans="1:22">
      <c r="A17" s="618" t="s">
        <v>527</v>
      </c>
      <c r="B17" s="603" t="s">
        <v>550</v>
      </c>
      <c r="C17" s="604">
        <v>532170000</v>
      </c>
      <c r="D17" s="604">
        <v>0</v>
      </c>
      <c r="E17" s="604">
        <v>532170000</v>
      </c>
      <c r="F17" s="604">
        <v>1126680000</v>
      </c>
      <c r="G17" s="604">
        <v>0</v>
      </c>
      <c r="H17" s="604">
        <v>0</v>
      </c>
      <c r="I17" s="604">
        <v>0</v>
      </c>
      <c r="J17" s="604">
        <v>1126680000</v>
      </c>
      <c r="K17" s="604">
        <v>0</v>
      </c>
      <c r="L17" s="604">
        <v>594510000</v>
      </c>
      <c r="M17" s="605">
        <v>438670000</v>
      </c>
      <c r="N17" s="605">
        <v>0</v>
      </c>
      <c r="O17" s="605">
        <v>438670000</v>
      </c>
      <c r="P17" s="605">
        <v>0</v>
      </c>
      <c r="Q17" s="605">
        <v>0</v>
      </c>
      <c r="R17" s="605">
        <v>0</v>
      </c>
      <c r="S17" s="605">
        <v>688010000</v>
      </c>
      <c r="T17" s="605">
        <v>0</v>
      </c>
      <c r="U17" s="605">
        <v>688010000</v>
      </c>
      <c r="V17" s="601" t="s">
        <v>527</v>
      </c>
    </row>
    <row r="18" spans="1:22" ht="24">
      <c r="A18" s="618" t="s">
        <v>527</v>
      </c>
      <c r="B18" s="606" t="s">
        <v>683</v>
      </c>
      <c r="C18" s="607">
        <v>532170000</v>
      </c>
      <c r="D18" s="607">
        <v>0</v>
      </c>
      <c r="E18" s="607">
        <v>532170000</v>
      </c>
      <c r="F18" s="607">
        <v>1018170000</v>
      </c>
      <c r="G18" s="607">
        <v>0</v>
      </c>
      <c r="H18" s="607">
        <v>0</v>
      </c>
      <c r="I18" s="607">
        <v>0</v>
      </c>
      <c r="J18" s="607">
        <v>1018170000</v>
      </c>
      <c r="K18" s="607">
        <v>0</v>
      </c>
      <c r="L18" s="607">
        <v>486000000</v>
      </c>
      <c r="M18" s="608">
        <v>438670000</v>
      </c>
      <c r="N18" s="608">
        <v>0</v>
      </c>
      <c r="O18" s="608">
        <v>438670000</v>
      </c>
      <c r="P18" s="608">
        <v>0</v>
      </c>
      <c r="Q18" s="608">
        <v>0</v>
      </c>
      <c r="R18" s="608">
        <v>0</v>
      </c>
      <c r="S18" s="608">
        <v>579500000</v>
      </c>
      <c r="T18" s="608">
        <v>0</v>
      </c>
      <c r="U18" s="608">
        <v>579500000</v>
      </c>
      <c r="V18" s="601" t="s">
        <v>527</v>
      </c>
    </row>
    <row r="19" spans="1:22" ht="36">
      <c r="A19" s="618" t="s">
        <v>527</v>
      </c>
      <c r="B19" s="606" t="s">
        <v>685</v>
      </c>
      <c r="C19" s="607">
        <v>0</v>
      </c>
      <c r="D19" s="607">
        <v>0</v>
      </c>
      <c r="E19" s="607">
        <v>0</v>
      </c>
      <c r="F19" s="607">
        <v>108510000</v>
      </c>
      <c r="G19" s="607">
        <v>0</v>
      </c>
      <c r="H19" s="607">
        <v>0</v>
      </c>
      <c r="I19" s="607">
        <v>0</v>
      </c>
      <c r="J19" s="607">
        <v>108510000</v>
      </c>
      <c r="K19" s="607">
        <v>0</v>
      </c>
      <c r="L19" s="607">
        <v>108510000</v>
      </c>
      <c r="M19" s="608">
        <v>0</v>
      </c>
      <c r="N19" s="608">
        <v>0</v>
      </c>
      <c r="O19" s="608">
        <v>0</v>
      </c>
      <c r="P19" s="608">
        <v>0</v>
      </c>
      <c r="Q19" s="608">
        <v>0</v>
      </c>
      <c r="R19" s="608">
        <v>0</v>
      </c>
      <c r="S19" s="608">
        <v>108510000</v>
      </c>
      <c r="T19" s="608">
        <v>0</v>
      </c>
      <c r="U19" s="608">
        <v>108510000</v>
      </c>
      <c r="V19" s="601" t="s">
        <v>527</v>
      </c>
    </row>
    <row r="20" spans="1:22" ht="34.200000000000003">
      <c r="A20" s="619" t="s">
        <v>171</v>
      </c>
      <c r="B20" s="602" t="s">
        <v>686</v>
      </c>
      <c r="C20" s="599">
        <v>0</v>
      </c>
      <c r="D20" s="599">
        <v>0</v>
      </c>
      <c r="E20" s="599">
        <v>0</v>
      </c>
      <c r="F20" s="600">
        <v>568000000</v>
      </c>
      <c r="G20" s="600">
        <v>0</v>
      </c>
      <c r="H20" s="600">
        <v>0</v>
      </c>
      <c r="I20" s="600">
        <v>0</v>
      </c>
      <c r="J20" s="600">
        <v>568000000</v>
      </c>
      <c r="K20" s="600">
        <v>0</v>
      </c>
      <c r="L20" s="600">
        <v>568000000</v>
      </c>
      <c r="M20" s="599">
        <v>0</v>
      </c>
      <c r="N20" s="599">
        <v>0</v>
      </c>
      <c r="O20" s="599">
        <v>0</v>
      </c>
      <c r="P20" s="599">
        <v>0</v>
      </c>
      <c r="Q20" s="599">
        <v>0</v>
      </c>
      <c r="R20" s="599">
        <v>0</v>
      </c>
      <c r="S20" s="599">
        <v>568000000</v>
      </c>
      <c r="T20" s="599">
        <v>0</v>
      </c>
      <c r="U20" s="599">
        <v>568000000</v>
      </c>
      <c r="V20" s="601" t="s">
        <v>527</v>
      </c>
    </row>
    <row r="21" spans="1:22">
      <c r="A21" s="618" t="s">
        <v>527</v>
      </c>
      <c r="B21" s="603" t="s">
        <v>550</v>
      </c>
      <c r="C21" s="604">
        <v>0</v>
      </c>
      <c r="D21" s="604">
        <v>0</v>
      </c>
      <c r="E21" s="604">
        <v>0</v>
      </c>
      <c r="F21" s="604">
        <v>568000000</v>
      </c>
      <c r="G21" s="604">
        <v>0</v>
      </c>
      <c r="H21" s="604">
        <v>0</v>
      </c>
      <c r="I21" s="604">
        <v>0</v>
      </c>
      <c r="J21" s="604">
        <v>568000000</v>
      </c>
      <c r="K21" s="604">
        <v>0</v>
      </c>
      <c r="L21" s="604">
        <v>568000000</v>
      </c>
      <c r="M21" s="605">
        <v>0</v>
      </c>
      <c r="N21" s="605">
        <v>0</v>
      </c>
      <c r="O21" s="605">
        <v>0</v>
      </c>
      <c r="P21" s="605">
        <v>0</v>
      </c>
      <c r="Q21" s="605">
        <v>0</v>
      </c>
      <c r="R21" s="605">
        <v>0</v>
      </c>
      <c r="S21" s="605">
        <v>568000000</v>
      </c>
      <c r="T21" s="605">
        <v>0</v>
      </c>
      <c r="U21" s="605">
        <v>568000000</v>
      </c>
      <c r="V21" s="601" t="s">
        <v>527</v>
      </c>
    </row>
    <row r="22" spans="1:22" ht="36">
      <c r="A22" s="618" t="s">
        <v>527</v>
      </c>
      <c r="B22" s="606" t="s">
        <v>685</v>
      </c>
      <c r="C22" s="607">
        <v>0</v>
      </c>
      <c r="D22" s="607">
        <v>0</v>
      </c>
      <c r="E22" s="607">
        <v>0</v>
      </c>
      <c r="F22" s="607">
        <v>568000000</v>
      </c>
      <c r="G22" s="607">
        <v>0</v>
      </c>
      <c r="H22" s="607">
        <v>0</v>
      </c>
      <c r="I22" s="607">
        <v>0</v>
      </c>
      <c r="J22" s="607">
        <v>568000000</v>
      </c>
      <c r="K22" s="607">
        <v>0</v>
      </c>
      <c r="L22" s="607">
        <v>568000000</v>
      </c>
      <c r="M22" s="608">
        <v>0</v>
      </c>
      <c r="N22" s="608">
        <v>0</v>
      </c>
      <c r="O22" s="608">
        <v>0</v>
      </c>
      <c r="P22" s="608">
        <v>0</v>
      </c>
      <c r="Q22" s="608">
        <v>0</v>
      </c>
      <c r="R22" s="608">
        <v>0</v>
      </c>
      <c r="S22" s="608">
        <v>568000000</v>
      </c>
      <c r="T22" s="608">
        <v>0</v>
      </c>
      <c r="U22" s="608">
        <v>568000000</v>
      </c>
      <c r="V22" s="601" t="s">
        <v>527</v>
      </c>
    </row>
    <row r="23" spans="1:22" ht="34.200000000000003">
      <c r="A23" s="619" t="s">
        <v>173</v>
      </c>
      <c r="B23" s="602" t="s">
        <v>687</v>
      </c>
      <c r="C23" s="599">
        <v>0</v>
      </c>
      <c r="D23" s="599">
        <v>0</v>
      </c>
      <c r="E23" s="599">
        <v>0</v>
      </c>
      <c r="F23" s="600">
        <v>216132000</v>
      </c>
      <c r="G23" s="600">
        <v>0</v>
      </c>
      <c r="H23" s="600">
        <v>0</v>
      </c>
      <c r="I23" s="600">
        <v>0</v>
      </c>
      <c r="J23" s="600">
        <v>216132000</v>
      </c>
      <c r="K23" s="600">
        <v>0</v>
      </c>
      <c r="L23" s="600">
        <v>216132000</v>
      </c>
      <c r="M23" s="599">
        <v>0</v>
      </c>
      <c r="N23" s="599">
        <v>0</v>
      </c>
      <c r="O23" s="599">
        <v>0</v>
      </c>
      <c r="P23" s="599">
        <v>0</v>
      </c>
      <c r="Q23" s="599">
        <v>0</v>
      </c>
      <c r="R23" s="599">
        <v>0</v>
      </c>
      <c r="S23" s="599">
        <v>216132000</v>
      </c>
      <c r="T23" s="599">
        <v>0</v>
      </c>
      <c r="U23" s="599">
        <v>216132000</v>
      </c>
      <c r="V23" s="601" t="s">
        <v>527</v>
      </c>
    </row>
    <row r="24" spans="1:22">
      <c r="A24" s="618" t="s">
        <v>527</v>
      </c>
      <c r="B24" s="603" t="s">
        <v>550</v>
      </c>
      <c r="C24" s="604">
        <v>0</v>
      </c>
      <c r="D24" s="604">
        <v>0</v>
      </c>
      <c r="E24" s="604">
        <v>0</v>
      </c>
      <c r="F24" s="604">
        <v>216132000</v>
      </c>
      <c r="G24" s="604">
        <v>0</v>
      </c>
      <c r="H24" s="604">
        <v>0</v>
      </c>
      <c r="I24" s="604">
        <v>0</v>
      </c>
      <c r="J24" s="604">
        <v>216132000</v>
      </c>
      <c r="K24" s="604">
        <v>0</v>
      </c>
      <c r="L24" s="604">
        <v>216132000</v>
      </c>
      <c r="M24" s="605">
        <v>0</v>
      </c>
      <c r="N24" s="605">
        <v>0</v>
      </c>
      <c r="O24" s="605">
        <v>0</v>
      </c>
      <c r="P24" s="605">
        <v>0</v>
      </c>
      <c r="Q24" s="605">
        <v>0</v>
      </c>
      <c r="R24" s="605">
        <v>0</v>
      </c>
      <c r="S24" s="605">
        <v>216132000</v>
      </c>
      <c r="T24" s="605">
        <v>0</v>
      </c>
      <c r="U24" s="605">
        <v>216132000</v>
      </c>
      <c r="V24" s="601" t="s">
        <v>527</v>
      </c>
    </row>
    <row r="25" spans="1:22" ht="24">
      <c r="A25" s="618" t="s">
        <v>527</v>
      </c>
      <c r="B25" s="606" t="s">
        <v>683</v>
      </c>
      <c r="C25" s="607">
        <v>0</v>
      </c>
      <c r="D25" s="607">
        <v>0</v>
      </c>
      <c r="E25" s="607">
        <v>0</v>
      </c>
      <c r="F25" s="607">
        <v>216132000</v>
      </c>
      <c r="G25" s="607">
        <v>0</v>
      </c>
      <c r="H25" s="607">
        <v>0</v>
      </c>
      <c r="I25" s="607">
        <v>0</v>
      </c>
      <c r="J25" s="607">
        <v>216132000</v>
      </c>
      <c r="K25" s="607">
        <v>0</v>
      </c>
      <c r="L25" s="607">
        <v>216132000</v>
      </c>
      <c r="M25" s="608">
        <v>0</v>
      </c>
      <c r="N25" s="608">
        <v>0</v>
      </c>
      <c r="O25" s="608">
        <v>0</v>
      </c>
      <c r="P25" s="608">
        <v>0</v>
      </c>
      <c r="Q25" s="608">
        <v>0</v>
      </c>
      <c r="R25" s="608">
        <v>0</v>
      </c>
      <c r="S25" s="608">
        <v>216132000</v>
      </c>
      <c r="T25" s="608">
        <v>0</v>
      </c>
      <c r="U25" s="608">
        <v>216132000</v>
      </c>
      <c r="V25" s="601" t="s">
        <v>527</v>
      </c>
    </row>
    <row r="26" spans="1:22" ht="34.200000000000003">
      <c r="A26" s="619" t="s">
        <v>175</v>
      </c>
      <c r="B26" s="602" t="s">
        <v>688</v>
      </c>
      <c r="C26" s="599">
        <v>0</v>
      </c>
      <c r="D26" s="599">
        <v>0</v>
      </c>
      <c r="E26" s="599">
        <v>0</v>
      </c>
      <c r="F26" s="600">
        <v>439090000</v>
      </c>
      <c r="G26" s="600">
        <v>0</v>
      </c>
      <c r="H26" s="600">
        <v>0</v>
      </c>
      <c r="I26" s="600">
        <v>0</v>
      </c>
      <c r="J26" s="600">
        <v>439090000</v>
      </c>
      <c r="K26" s="600">
        <v>0</v>
      </c>
      <c r="L26" s="600">
        <v>439090000</v>
      </c>
      <c r="M26" s="599">
        <v>0</v>
      </c>
      <c r="N26" s="599">
        <v>0</v>
      </c>
      <c r="O26" s="599">
        <v>0</v>
      </c>
      <c r="P26" s="599">
        <v>0</v>
      </c>
      <c r="Q26" s="599">
        <v>0</v>
      </c>
      <c r="R26" s="599">
        <v>0</v>
      </c>
      <c r="S26" s="599">
        <v>439090000</v>
      </c>
      <c r="T26" s="599">
        <v>0</v>
      </c>
      <c r="U26" s="599">
        <v>439090000</v>
      </c>
      <c r="V26" s="601" t="s">
        <v>527</v>
      </c>
    </row>
    <row r="27" spans="1:22">
      <c r="A27" s="618" t="s">
        <v>527</v>
      </c>
      <c r="B27" s="603" t="s">
        <v>550</v>
      </c>
      <c r="C27" s="604">
        <v>0</v>
      </c>
      <c r="D27" s="604">
        <v>0</v>
      </c>
      <c r="E27" s="604">
        <v>0</v>
      </c>
      <c r="F27" s="604">
        <v>439090000</v>
      </c>
      <c r="G27" s="604">
        <v>0</v>
      </c>
      <c r="H27" s="604">
        <v>0</v>
      </c>
      <c r="I27" s="604">
        <v>0</v>
      </c>
      <c r="J27" s="604">
        <v>439090000</v>
      </c>
      <c r="K27" s="604">
        <v>0</v>
      </c>
      <c r="L27" s="604">
        <v>439090000</v>
      </c>
      <c r="M27" s="605">
        <v>0</v>
      </c>
      <c r="N27" s="605">
        <v>0</v>
      </c>
      <c r="O27" s="605">
        <v>0</v>
      </c>
      <c r="P27" s="605">
        <v>0</v>
      </c>
      <c r="Q27" s="605">
        <v>0</v>
      </c>
      <c r="R27" s="605">
        <v>0</v>
      </c>
      <c r="S27" s="605">
        <v>439090000</v>
      </c>
      <c r="T27" s="605">
        <v>0</v>
      </c>
      <c r="U27" s="605">
        <v>439090000</v>
      </c>
      <c r="V27" s="601" t="s">
        <v>527</v>
      </c>
    </row>
    <row r="28" spans="1:22" ht="36">
      <c r="A28" s="618" t="s">
        <v>527</v>
      </c>
      <c r="B28" s="606" t="s">
        <v>685</v>
      </c>
      <c r="C28" s="607">
        <v>0</v>
      </c>
      <c r="D28" s="607">
        <v>0</v>
      </c>
      <c r="E28" s="607">
        <v>0</v>
      </c>
      <c r="F28" s="607">
        <v>439090000</v>
      </c>
      <c r="G28" s="607">
        <v>0</v>
      </c>
      <c r="H28" s="607">
        <v>0</v>
      </c>
      <c r="I28" s="607">
        <v>0</v>
      </c>
      <c r="J28" s="607">
        <v>439090000</v>
      </c>
      <c r="K28" s="607">
        <v>0</v>
      </c>
      <c r="L28" s="607">
        <v>439090000</v>
      </c>
      <c r="M28" s="608">
        <v>0</v>
      </c>
      <c r="N28" s="608">
        <v>0</v>
      </c>
      <c r="O28" s="608">
        <v>0</v>
      </c>
      <c r="P28" s="608">
        <v>0</v>
      </c>
      <c r="Q28" s="608">
        <v>0</v>
      </c>
      <c r="R28" s="608">
        <v>0</v>
      </c>
      <c r="S28" s="608">
        <v>439090000</v>
      </c>
      <c r="T28" s="608">
        <v>0</v>
      </c>
      <c r="U28" s="608">
        <v>439090000</v>
      </c>
      <c r="V28" s="601" t="s">
        <v>527</v>
      </c>
    </row>
    <row r="29" spans="1:22" ht="34.200000000000003">
      <c r="A29" s="619" t="s">
        <v>177</v>
      </c>
      <c r="B29" s="602" t="s">
        <v>689</v>
      </c>
      <c r="C29" s="599">
        <v>406200000</v>
      </c>
      <c r="D29" s="599">
        <v>0</v>
      </c>
      <c r="E29" s="599">
        <v>406200000</v>
      </c>
      <c r="F29" s="600">
        <v>564200000</v>
      </c>
      <c r="G29" s="600">
        <v>0</v>
      </c>
      <c r="H29" s="600">
        <v>0</v>
      </c>
      <c r="I29" s="600">
        <v>0</v>
      </c>
      <c r="J29" s="600">
        <v>564200000</v>
      </c>
      <c r="K29" s="600">
        <v>0</v>
      </c>
      <c r="L29" s="600">
        <v>158000000</v>
      </c>
      <c r="M29" s="599">
        <v>385298330</v>
      </c>
      <c r="N29" s="599">
        <v>0</v>
      </c>
      <c r="O29" s="599">
        <v>385298330</v>
      </c>
      <c r="P29" s="599">
        <v>0</v>
      </c>
      <c r="Q29" s="599">
        <v>0</v>
      </c>
      <c r="R29" s="599">
        <v>0</v>
      </c>
      <c r="S29" s="599">
        <v>178901670</v>
      </c>
      <c r="T29" s="599">
        <v>0</v>
      </c>
      <c r="U29" s="599">
        <v>178901670</v>
      </c>
      <c r="V29" s="601" t="s">
        <v>527</v>
      </c>
    </row>
    <row r="30" spans="1:22">
      <c r="A30" s="618" t="s">
        <v>527</v>
      </c>
      <c r="B30" s="603" t="s">
        <v>550</v>
      </c>
      <c r="C30" s="604">
        <v>406200000</v>
      </c>
      <c r="D30" s="604">
        <v>0</v>
      </c>
      <c r="E30" s="604">
        <v>406200000</v>
      </c>
      <c r="F30" s="604">
        <v>564200000</v>
      </c>
      <c r="G30" s="604">
        <v>0</v>
      </c>
      <c r="H30" s="604">
        <v>0</v>
      </c>
      <c r="I30" s="604">
        <v>0</v>
      </c>
      <c r="J30" s="604">
        <v>564200000</v>
      </c>
      <c r="K30" s="604">
        <v>0</v>
      </c>
      <c r="L30" s="604">
        <v>158000000</v>
      </c>
      <c r="M30" s="605">
        <v>385298330</v>
      </c>
      <c r="N30" s="605">
        <v>0</v>
      </c>
      <c r="O30" s="605">
        <v>385298330</v>
      </c>
      <c r="P30" s="605">
        <v>0</v>
      </c>
      <c r="Q30" s="605">
        <v>0</v>
      </c>
      <c r="R30" s="605">
        <v>0</v>
      </c>
      <c r="S30" s="605">
        <v>178901670</v>
      </c>
      <c r="T30" s="605">
        <v>0</v>
      </c>
      <c r="U30" s="605">
        <v>178901670</v>
      </c>
      <c r="V30" s="601" t="s">
        <v>527</v>
      </c>
    </row>
    <row r="31" spans="1:22" ht="24">
      <c r="A31" s="618" t="s">
        <v>527</v>
      </c>
      <c r="B31" s="606" t="s">
        <v>683</v>
      </c>
      <c r="C31" s="607">
        <v>406200000</v>
      </c>
      <c r="D31" s="607">
        <v>0</v>
      </c>
      <c r="E31" s="607">
        <v>406200000</v>
      </c>
      <c r="F31" s="607">
        <v>564200000</v>
      </c>
      <c r="G31" s="607">
        <v>0</v>
      </c>
      <c r="H31" s="607">
        <v>0</v>
      </c>
      <c r="I31" s="607">
        <v>0</v>
      </c>
      <c r="J31" s="607">
        <v>564200000</v>
      </c>
      <c r="K31" s="607">
        <v>0</v>
      </c>
      <c r="L31" s="607">
        <v>158000000</v>
      </c>
      <c r="M31" s="608">
        <v>385298330</v>
      </c>
      <c r="N31" s="608">
        <v>0</v>
      </c>
      <c r="O31" s="608">
        <v>385298330</v>
      </c>
      <c r="P31" s="608">
        <v>0</v>
      </c>
      <c r="Q31" s="608">
        <v>0</v>
      </c>
      <c r="R31" s="608">
        <v>0</v>
      </c>
      <c r="S31" s="608">
        <v>178901670</v>
      </c>
      <c r="T31" s="608">
        <v>0</v>
      </c>
      <c r="U31" s="608">
        <v>178901670</v>
      </c>
      <c r="V31" s="601" t="s">
        <v>527</v>
      </c>
    </row>
    <row r="32" spans="1:22" ht="34.200000000000003">
      <c r="A32" s="619" t="s">
        <v>179</v>
      </c>
      <c r="B32" s="602" t="s">
        <v>690</v>
      </c>
      <c r="C32" s="599">
        <v>131750000</v>
      </c>
      <c r="D32" s="599">
        <v>0</v>
      </c>
      <c r="E32" s="599">
        <v>131750000</v>
      </c>
      <c r="F32" s="600">
        <v>227750000</v>
      </c>
      <c r="G32" s="600">
        <v>0</v>
      </c>
      <c r="H32" s="600">
        <v>0</v>
      </c>
      <c r="I32" s="600">
        <v>0</v>
      </c>
      <c r="J32" s="600">
        <v>227750000</v>
      </c>
      <c r="K32" s="600">
        <v>0</v>
      </c>
      <c r="L32" s="600">
        <v>96000000</v>
      </c>
      <c r="M32" s="599">
        <v>89870000</v>
      </c>
      <c r="N32" s="599">
        <v>0</v>
      </c>
      <c r="O32" s="599">
        <v>89870000</v>
      </c>
      <c r="P32" s="599">
        <v>0</v>
      </c>
      <c r="Q32" s="599">
        <v>0</v>
      </c>
      <c r="R32" s="599">
        <v>0</v>
      </c>
      <c r="S32" s="599">
        <v>137880000</v>
      </c>
      <c r="T32" s="599">
        <v>0</v>
      </c>
      <c r="U32" s="599">
        <v>137880000</v>
      </c>
      <c r="V32" s="601" t="s">
        <v>527</v>
      </c>
    </row>
    <row r="33" spans="1:22">
      <c r="A33" s="618" t="s">
        <v>527</v>
      </c>
      <c r="B33" s="603" t="s">
        <v>550</v>
      </c>
      <c r="C33" s="604">
        <v>131750000</v>
      </c>
      <c r="D33" s="604">
        <v>0</v>
      </c>
      <c r="E33" s="604">
        <v>131750000</v>
      </c>
      <c r="F33" s="604">
        <v>227750000</v>
      </c>
      <c r="G33" s="604">
        <v>0</v>
      </c>
      <c r="H33" s="604">
        <v>0</v>
      </c>
      <c r="I33" s="604">
        <v>0</v>
      </c>
      <c r="J33" s="604">
        <v>227750000</v>
      </c>
      <c r="K33" s="604">
        <v>0</v>
      </c>
      <c r="L33" s="604">
        <v>96000000</v>
      </c>
      <c r="M33" s="605">
        <v>89870000</v>
      </c>
      <c r="N33" s="605">
        <v>0</v>
      </c>
      <c r="O33" s="605">
        <v>89870000</v>
      </c>
      <c r="P33" s="605">
        <v>0</v>
      </c>
      <c r="Q33" s="605">
        <v>0</v>
      </c>
      <c r="R33" s="605">
        <v>0</v>
      </c>
      <c r="S33" s="605">
        <v>137880000</v>
      </c>
      <c r="T33" s="605">
        <v>0</v>
      </c>
      <c r="U33" s="605">
        <v>137880000</v>
      </c>
      <c r="V33" s="601" t="s">
        <v>527</v>
      </c>
    </row>
    <row r="34" spans="1:22" ht="24">
      <c r="A34" s="618" t="s">
        <v>527</v>
      </c>
      <c r="B34" s="606" t="s">
        <v>683</v>
      </c>
      <c r="C34" s="607">
        <v>131750000</v>
      </c>
      <c r="D34" s="607">
        <v>0</v>
      </c>
      <c r="E34" s="607">
        <v>131750000</v>
      </c>
      <c r="F34" s="607">
        <v>204750000</v>
      </c>
      <c r="G34" s="607">
        <v>0</v>
      </c>
      <c r="H34" s="607">
        <v>0</v>
      </c>
      <c r="I34" s="607">
        <v>0</v>
      </c>
      <c r="J34" s="607">
        <v>204750000</v>
      </c>
      <c r="K34" s="607">
        <v>0</v>
      </c>
      <c r="L34" s="607">
        <v>73000000</v>
      </c>
      <c r="M34" s="608">
        <v>89870000</v>
      </c>
      <c r="N34" s="608">
        <v>0</v>
      </c>
      <c r="O34" s="608">
        <v>89870000</v>
      </c>
      <c r="P34" s="608">
        <v>0</v>
      </c>
      <c r="Q34" s="608">
        <v>0</v>
      </c>
      <c r="R34" s="608">
        <v>0</v>
      </c>
      <c r="S34" s="608">
        <v>114880000</v>
      </c>
      <c r="T34" s="608">
        <v>0</v>
      </c>
      <c r="U34" s="608">
        <v>114880000</v>
      </c>
      <c r="V34" s="601" t="s">
        <v>527</v>
      </c>
    </row>
    <row r="35" spans="1:22" ht="36">
      <c r="A35" s="618" t="s">
        <v>527</v>
      </c>
      <c r="B35" s="606" t="s">
        <v>685</v>
      </c>
      <c r="C35" s="607">
        <v>0</v>
      </c>
      <c r="D35" s="607">
        <v>0</v>
      </c>
      <c r="E35" s="607">
        <v>0</v>
      </c>
      <c r="F35" s="607">
        <v>23000000</v>
      </c>
      <c r="G35" s="607">
        <v>0</v>
      </c>
      <c r="H35" s="607">
        <v>0</v>
      </c>
      <c r="I35" s="607">
        <v>0</v>
      </c>
      <c r="J35" s="607">
        <v>23000000</v>
      </c>
      <c r="K35" s="607">
        <v>0</v>
      </c>
      <c r="L35" s="607">
        <v>23000000</v>
      </c>
      <c r="M35" s="608">
        <v>0</v>
      </c>
      <c r="N35" s="608">
        <v>0</v>
      </c>
      <c r="O35" s="608">
        <v>0</v>
      </c>
      <c r="P35" s="608">
        <v>0</v>
      </c>
      <c r="Q35" s="608">
        <v>0</v>
      </c>
      <c r="R35" s="608">
        <v>0</v>
      </c>
      <c r="S35" s="608">
        <v>23000000</v>
      </c>
      <c r="T35" s="608">
        <v>0</v>
      </c>
      <c r="U35" s="608">
        <v>23000000</v>
      </c>
      <c r="V35" s="601" t="s">
        <v>527</v>
      </c>
    </row>
    <row r="36" spans="1:22" ht="34.200000000000003">
      <c r="A36" s="619" t="s">
        <v>181</v>
      </c>
      <c r="B36" s="602" t="s">
        <v>691</v>
      </c>
      <c r="C36" s="599">
        <v>0</v>
      </c>
      <c r="D36" s="599">
        <v>0</v>
      </c>
      <c r="E36" s="599">
        <v>0</v>
      </c>
      <c r="F36" s="600">
        <v>83040000</v>
      </c>
      <c r="G36" s="600">
        <v>0</v>
      </c>
      <c r="H36" s="600">
        <v>0</v>
      </c>
      <c r="I36" s="600">
        <v>0</v>
      </c>
      <c r="J36" s="600">
        <v>83040000</v>
      </c>
      <c r="K36" s="600">
        <v>0</v>
      </c>
      <c r="L36" s="600">
        <v>83040000</v>
      </c>
      <c r="M36" s="599">
        <v>0</v>
      </c>
      <c r="N36" s="599">
        <v>0</v>
      </c>
      <c r="O36" s="599">
        <v>0</v>
      </c>
      <c r="P36" s="599">
        <v>0</v>
      </c>
      <c r="Q36" s="599">
        <v>0</v>
      </c>
      <c r="R36" s="599">
        <v>0</v>
      </c>
      <c r="S36" s="599">
        <v>83040000</v>
      </c>
      <c r="T36" s="599">
        <v>0</v>
      </c>
      <c r="U36" s="599">
        <v>83040000</v>
      </c>
      <c r="V36" s="601" t="s">
        <v>527</v>
      </c>
    </row>
    <row r="37" spans="1:22">
      <c r="A37" s="618" t="s">
        <v>527</v>
      </c>
      <c r="B37" s="603" t="s">
        <v>550</v>
      </c>
      <c r="C37" s="604">
        <v>0</v>
      </c>
      <c r="D37" s="604">
        <v>0</v>
      </c>
      <c r="E37" s="604">
        <v>0</v>
      </c>
      <c r="F37" s="604">
        <v>83040000</v>
      </c>
      <c r="G37" s="604">
        <v>0</v>
      </c>
      <c r="H37" s="604">
        <v>0</v>
      </c>
      <c r="I37" s="604">
        <v>0</v>
      </c>
      <c r="J37" s="604">
        <v>83040000</v>
      </c>
      <c r="K37" s="604">
        <v>0</v>
      </c>
      <c r="L37" s="604">
        <v>83040000</v>
      </c>
      <c r="M37" s="605">
        <v>0</v>
      </c>
      <c r="N37" s="605">
        <v>0</v>
      </c>
      <c r="O37" s="605">
        <v>0</v>
      </c>
      <c r="P37" s="605">
        <v>0</v>
      </c>
      <c r="Q37" s="605">
        <v>0</v>
      </c>
      <c r="R37" s="605">
        <v>0</v>
      </c>
      <c r="S37" s="605">
        <v>83040000</v>
      </c>
      <c r="T37" s="605">
        <v>0</v>
      </c>
      <c r="U37" s="605">
        <v>83040000</v>
      </c>
      <c r="V37" s="601" t="s">
        <v>527</v>
      </c>
    </row>
    <row r="38" spans="1:22" ht="36">
      <c r="A38" s="618" t="s">
        <v>527</v>
      </c>
      <c r="B38" s="606" t="s">
        <v>685</v>
      </c>
      <c r="C38" s="607">
        <v>0</v>
      </c>
      <c r="D38" s="607">
        <v>0</v>
      </c>
      <c r="E38" s="607">
        <v>0</v>
      </c>
      <c r="F38" s="607">
        <v>83040000</v>
      </c>
      <c r="G38" s="607">
        <v>0</v>
      </c>
      <c r="H38" s="607">
        <v>0</v>
      </c>
      <c r="I38" s="607">
        <v>0</v>
      </c>
      <c r="J38" s="607">
        <v>83040000</v>
      </c>
      <c r="K38" s="607">
        <v>0</v>
      </c>
      <c r="L38" s="607">
        <v>83040000</v>
      </c>
      <c r="M38" s="608">
        <v>0</v>
      </c>
      <c r="N38" s="608">
        <v>0</v>
      </c>
      <c r="O38" s="608">
        <v>0</v>
      </c>
      <c r="P38" s="608">
        <v>0</v>
      </c>
      <c r="Q38" s="608">
        <v>0</v>
      </c>
      <c r="R38" s="608">
        <v>0</v>
      </c>
      <c r="S38" s="608">
        <v>83040000</v>
      </c>
      <c r="T38" s="608">
        <v>0</v>
      </c>
      <c r="U38" s="608">
        <v>83040000</v>
      </c>
      <c r="V38" s="601" t="s">
        <v>527</v>
      </c>
    </row>
    <row r="39" spans="1:22" ht="34.200000000000003">
      <c r="A39" s="619" t="s">
        <v>183</v>
      </c>
      <c r="B39" s="602" t="s">
        <v>692</v>
      </c>
      <c r="C39" s="599">
        <v>0</v>
      </c>
      <c r="D39" s="599">
        <v>0</v>
      </c>
      <c r="E39" s="599">
        <v>0</v>
      </c>
      <c r="F39" s="600">
        <v>37680000</v>
      </c>
      <c r="G39" s="600">
        <v>0</v>
      </c>
      <c r="H39" s="600">
        <v>0</v>
      </c>
      <c r="I39" s="600">
        <v>0</v>
      </c>
      <c r="J39" s="600">
        <v>37680000</v>
      </c>
      <c r="K39" s="600">
        <v>0</v>
      </c>
      <c r="L39" s="600">
        <v>37680000</v>
      </c>
      <c r="M39" s="599">
        <v>0</v>
      </c>
      <c r="N39" s="599">
        <v>0</v>
      </c>
      <c r="O39" s="599">
        <v>0</v>
      </c>
      <c r="P39" s="599">
        <v>0</v>
      </c>
      <c r="Q39" s="599">
        <v>0</v>
      </c>
      <c r="R39" s="599">
        <v>0</v>
      </c>
      <c r="S39" s="599">
        <v>37680000</v>
      </c>
      <c r="T39" s="599">
        <v>0</v>
      </c>
      <c r="U39" s="599">
        <v>37680000</v>
      </c>
      <c r="V39" s="601" t="s">
        <v>527</v>
      </c>
    </row>
    <row r="40" spans="1:22">
      <c r="A40" s="618" t="s">
        <v>527</v>
      </c>
      <c r="B40" s="603" t="s">
        <v>550</v>
      </c>
      <c r="C40" s="604">
        <v>0</v>
      </c>
      <c r="D40" s="604">
        <v>0</v>
      </c>
      <c r="E40" s="604">
        <v>0</v>
      </c>
      <c r="F40" s="604">
        <v>37680000</v>
      </c>
      <c r="G40" s="604">
        <v>0</v>
      </c>
      <c r="H40" s="604">
        <v>0</v>
      </c>
      <c r="I40" s="604">
        <v>0</v>
      </c>
      <c r="J40" s="604">
        <v>37680000</v>
      </c>
      <c r="K40" s="604">
        <v>0</v>
      </c>
      <c r="L40" s="604">
        <v>37680000</v>
      </c>
      <c r="M40" s="605">
        <v>0</v>
      </c>
      <c r="N40" s="605">
        <v>0</v>
      </c>
      <c r="O40" s="605">
        <v>0</v>
      </c>
      <c r="P40" s="605">
        <v>0</v>
      </c>
      <c r="Q40" s="605">
        <v>0</v>
      </c>
      <c r="R40" s="605">
        <v>0</v>
      </c>
      <c r="S40" s="605">
        <v>37680000</v>
      </c>
      <c r="T40" s="605">
        <v>0</v>
      </c>
      <c r="U40" s="605">
        <v>37680000</v>
      </c>
      <c r="V40" s="601" t="s">
        <v>527</v>
      </c>
    </row>
    <row r="41" spans="1:22" ht="24">
      <c r="A41" s="618" t="s">
        <v>527</v>
      </c>
      <c r="B41" s="606" t="s">
        <v>683</v>
      </c>
      <c r="C41" s="607">
        <v>0</v>
      </c>
      <c r="D41" s="607">
        <v>0</v>
      </c>
      <c r="E41" s="607">
        <v>0</v>
      </c>
      <c r="F41" s="607">
        <v>37680000</v>
      </c>
      <c r="G41" s="607">
        <v>0</v>
      </c>
      <c r="H41" s="607">
        <v>0</v>
      </c>
      <c r="I41" s="607">
        <v>0</v>
      </c>
      <c r="J41" s="607">
        <v>37680000</v>
      </c>
      <c r="K41" s="607">
        <v>0</v>
      </c>
      <c r="L41" s="607">
        <v>37680000</v>
      </c>
      <c r="M41" s="608">
        <v>0</v>
      </c>
      <c r="N41" s="608">
        <v>0</v>
      </c>
      <c r="O41" s="608">
        <v>0</v>
      </c>
      <c r="P41" s="608">
        <v>0</v>
      </c>
      <c r="Q41" s="608">
        <v>0</v>
      </c>
      <c r="R41" s="608">
        <v>0</v>
      </c>
      <c r="S41" s="608">
        <v>37680000</v>
      </c>
      <c r="T41" s="608">
        <v>0</v>
      </c>
      <c r="U41" s="608">
        <v>37680000</v>
      </c>
      <c r="V41" s="601" t="s">
        <v>527</v>
      </c>
    </row>
    <row r="42" spans="1:22" ht="34.200000000000003">
      <c r="A42" s="619" t="s">
        <v>185</v>
      </c>
      <c r="B42" s="602" t="s">
        <v>693</v>
      </c>
      <c r="C42" s="599">
        <v>0</v>
      </c>
      <c r="D42" s="599">
        <v>0</v>
      </c>
      <c r="E42" s="599">
        <v>0</v>
      </c>
      <c r="F42" s="600">
        <v>69120000</v>
      </c>
      <c r="G42" s="600">
        <v>0</v>
      </c>
      <c r="H42" s="600">
        <v>0</v>
      </c>
      <c r="I42" s="600">
        <v>0</v>
      </c>
      <c r="J42" s="600">
        <v>69120000</v>
      </c>
      <c r="K42" s="600">
        <v>0</v>
      </c>
      <c r="L42" s="600">
        <v>69120000</v>
      </c>
      <c r="M42" s="599">
        <v>0</v>
      </c>
      <c r="N42" s="599">
        <v>0</v>
      </c>
      <c r="O42" s="599">
        <v>0</v>
      </c>
      <c r="P42" s="599">
        <v>0</v>
      </c>
      <c r="Q42" s="599">
        <v>0</v>
      </c>
      <c r="R42" s="599">
        <v>0</v>
      </c>
      <c r="S42" s="599">
        <v>69120000</v>
      </c>
      <c r="T42" s="599">
        <v>0</v>
      </c>
      <c r="U42" s="599">
        <v>69120000</v>
      </c>
      <c r="V42" s="601" t="s">
        <v>527</v>
      </c>
    </row>
    <row r="43" spans="1:22">
      <c r="A43" s="618" t="s">
        <v>527</v>
      </c>
      <c r="B43" s="603" t="s">
        <v>550</v>
      </c>
      <c r="C43" s="604">
        <v>0</v>
      </c>
      <c r="D43" s="604">
        <v>0</v>
      </c>
      <c r="E43" s="604">
        <v>0</v>
      </c>
      <c r="F43" s="604">
        <v>69120000</v>
      </c>
      <c r="G43" s="604">
        <v>0</v>
      </c>
      <c r="H43" s="604">
        <v>0</v>
      </c>
      <c r="I43" s="604">
        <v>0</v>
      </c>
      <c r="J43" s="604">
        <v>69120000</v>
      </c>
      <c r="K43" s="604">
        <v>0</v>
      </c>
      <c r="L43" s="604">
        <v>69120000</v>
      </c>
      <c r="M43" s="605">
        <v>0</v>
      </c>
      <c r="N43" s="605">
        <v>0</v>
      </c>
      <c r="O43" s="605">
        <v>0</v>
      </c>
      <c r="P43" s="605">
        <v>0</v>
      </c>
      <c r="Q43" s="605">
        <v>0</v>
      </c>
      <c r="R43" s="605">
        <v>0</v>
      </c>
      <c r="S43" s="605">
        <v>69120000</v>
      </c>
      <c r="T43" s="605">
        <v>0</v>
      </c>
      <c r="U43" s="605">
        <v>69120000</v>
      </c>
      <c r="V43" s="601" t="s">
        <v>527</v>
      </c>
    </row>
    <row r="44" spans="1:22" ht="36">
      <c r="A44" s="618" t="s">
        <v>527</v>
      </c>
      <c r="B44" s="606" t="s">
        <v>685</v>
      </c>
      <c r="C44" s="607">
        <v>0</v>
      </c>
      <c r="D44" s="607">
        <v>0</v>
      </c>
      <c r="E44" s="607">
        <v>0</v>
      </c>
      <c r="F44" s="607">
        <v>69120000</v>
      </c>
      <c r="G44" s="607">
        <v>0</v>
      </c>
      <c r="H44" s="607">
        <v>0</v>
      </c>
      <c r="I44" s="607">
        <v>0</v>
      </c>
      <c r="J44" s="607">
        <v>69120000</v>
      </c>
      <c r="K44" s="607">
        <v>0</v>
      </c>
      <c r="L44" s="607">
        <v>69120000</v>
      </c>
      <c r="M44" s="608">
        <v>0</v>
      </c>
      <c r="N44" s="608">
        <v>0</v>
      </c>
      <c r="O44" s="608">
        <v>0</v>
      </c>
      <c r="P44" s="608">
        <v>0</v>
      </c>
      <c r="Q44" s="608">
        <v>0</v>
      </c>
      <c r="R44" s="608">
        <v>0</v>
      </c>
      <c r="S44" s="608">
        <v>69120000</v>
      </c>
      <c r="T44" s="608">
        <v>0</v>
      </c>
      <c r="U44" s="608">
        <v>69120000</v>
      </c>
      <c r="V44" s="601" t="s">
        <v>527</v>
      </c>
    </row>
    <row r="45" spans="1:22" ht="34.200000000000003">
      <c r="A45" s="619" t="s">
        <v>444</v>
      </c>
      <c r="B45" s="602" t="s">
        <v>694</v>
      </c>
      <c r="C45" s="599">
        <v>116433000</v>
      </c>
      <c r="D45" s="599">
        <v>0</v>
      </c>
      <c r="E45" s="599">
        <v>116433000</v>
      </c>
      <c r="F45" s="600">
        <v>873691400</v>
      </c>
      <c r="G45" s="600">
        <v>351958400</v>
      </c>
      <c r="H45" s="600">
        <v>16349000</v>
      </c>
      <c r="I45" s="600">
        <v>335609400</v>
      </c>
      <c r="J45" s="600">
        <v>521733000</v>
      </c>
      <c r="K45" s="600">
        <v>0</v>
      </c>
      <c r="L45" s="600">
        <v>405300000</v>
      </c>
      <c r="M45" s="599">
        <v>351958400</v>
      </c>
      <c r="N45" s="599">
        <v>351958400</v>
      </c>
      <c r="O45" s="599">
        <v>0</v>
      </c>
      <c r="P45" s="599">
        <v>0</v>
      </c>
      <c r="Q45" s="599">
        <v>0</v>
      </c>
      <c r="R45" s="599">
        <v>0</v>
      </c>
      <c r="S45" s="599">
        <v>521733000</v>
      </c>
      <c r="T45" s="599">
        <v>0</v>
      </c>
      <c r="U45" s="599">
        <v>521733000</v>
      </c>
      <c r="V45" s="601" t="s">
        <v>527</v>
      </c>
    </row>
    <row r="46" spans="1:22" ht="79.8">
      <c r="A46" s="619" t="s">
        <v>153</v>
      </c>
      <c r="B46" s="602" t="s">
        <v>695</v>
      </c>
      <c r="C46" s="599">
        <v>0</v>
      </c>
      <c r="D46" s="599">
        <v>0</v>
      </c>
      <c r="E46" s="599">
        <v>0</v>
      </c>
      <c r="F46" s="600">
        <v>154400000</v>
      </c>
      <c r="G46" s="600">
        <v>0</v>
      </c>
      <c r="H46" s="600">
        <v>0</v>
      </c>
      <c r="I46" s="600">
        <v>0</v>
      </c>
      <c r="J46" s="600">
        <v>154400000</v>
      </c>
      <c r="K46" s="600">
        <v>0</v>
      </c>
      <c r="L46" s="600">
        <v>154400000</v>
      </c>
      <c r="M46" s="599">
        <v>0</v>
      </c>
      <c r="N46" s="599">
        <v>0</v>
      </c>
      <c r="O46" s="599">
        <v>0</v>
      </c>
      <c r="P46" s="599">
        <v>0</v>
      </c>
      <c r="Q46" s="599">
        <v>0</v>
      </c>
      <c r="R46" s="599">
        <v>0</v>
      </c>
      <c r="S46" s="599">
        <v>154400000</v>
      </c>
      <c r="T46" s="599">
        <v>0</v>
      </c>
      <c r="U46" s="599">
        <v>154400000</v>
      </c>
      <c r="V46" s="601" t="s">
        <v>527</v>
      </c>
    </row>
    <row r="47" spans="1:22">
      <c r="A47" s="618" t="s">
        <v>527</v>
      </c>
      <c r="B47" s="603" t="s">
        <v>550</v>
      </c>
      <c r="C47" s="604">
        <v>0</v>
      </c>
      <c r="D47" s="604">
        <v>0</v>
      </c>
      <c r="E47" s="604">
        <v>0</v>
      </c>
      <c r="F47" s="604">
        <v>154400000</v>
      </c>
      <c r="G47" s="604">
        <v>0</v>
      </c>
      <c r="H47" s="604">
        <v>0</v>
      </c>
      <c r="I47" s="604">
        <v>0</v>
      </c>
      <c r="J47" s="604">
        <v>154400000</v>
      </c>
      <c r="K47" s="604">
        <v>0</v>
      </c>
      <c r="L47" s="604">
        <v>154400000</v>
      </c>
      <c r="M47" s="605">
        <v>0</v>
      </c>
      <c r="N47" s="605">
        <v>0</v>
      </c>
      <c r="O47" s="605">
        <v>0</v>
      </c>
      <c r="P47" s="605">
        <v>0</v>
      </c>
      <c r="Q47" s="605">
        <v>0</v>
      </c>
      <c r="R47" s="605">
        <v>0</v>
      </c>
      <c r="S47" s="605">
        <v>154400000</v>
      </c>
      <c r="T47" s="605">
        <v>0</v>
      </c>
      <c r="U47" s="605">
        <v>154400000</v>
      </c>
      <c r="V47" s="601" t="s">
        <v>527</v>
      </c>
    </row>
    <row r="48" spans="1:22" ht="24">
      <c r="A48" s="618" t="s">
        <v>527</v>
      </c>
      <c r="B48" s="606" t="s">
        <v>683</v>
      </c>
      <c r="C48" s="607">
        <v>0</v>
      </c>
      <c r="D48" s="607">
        <v>0</v>
      </c>
      <c r="E48" s="607">
        <v>0</v>
      </c>
      <c r="F48" s="607">
        <v>154400000</v>
      </c>
      <c r="G48" s="607">
        <v>0</v>
      </c>
      <c r="H48" s="607">
        <v>0</v>
      </c>
      <c r="I48" s="607">
        <v>0</v>
      </c>
      <c r="J48" s="607">
        <v>154400000</v>
      </c>
      <c r="K48" s="607">
        <v>0</v>
      </c>
      <c r="L48" s="607">
        <v>154400000</v>
      </c>
      <c r="M48" s="608">
        <v>0</v>
      </c>
      <c r="N48" s="608">
        <v>0</v>
      </c>
      <c r="O48" s="608">
        <v>0</v>
      </c>
      <c r="P48" s="608">
        <v>0</v>
      </c>
      <c r="Q48" s="608">
        <v>0</v>
      </c>
      <c r="R48" s="608">
        <v>0</v>
      </c>
      <c r="S48" s="608">
        <v>154400000</v>
      </c>
      <c r="T48" s="608">
        <v>0</v>
      </c>
      <c r="U48" s="608">
        <v>154400000</v>
      </c>
      <c r="V48" s="601" t="s">
        <v>527</v>
      </c>
    </row>
    <row r="49" spans="1:22" ht="34.200000000000003">
      <c r="A49" s="619" t="s">
        <v>155</v>
      </c>
      <c r="B49" s="602" t="s">
        <v>696</v>
      </c>
      <c r="C49" s="599">
        <v>0</v>
      </c>
      <c r="D49" s="599">
        <v>0</v>
      </c>
      <c r="E49" s="599">
        <v>0</v>
      </c>
      <c r="F49" s="600">
        <v>27000000</v>
      </c>
      <c r="G49" s="600">
        <v>0</v>
      </c>
      <c r="H49" s="600">
        <v>0</v>
      </c>
      <c r="I49" s="600">
        <v>0</v>
      </c>
      <c r="J49" s="600">
        <v>27000000</v>
      </c>
      <c r="K49" s="600">
        <v>0</v>
      </c>
      <c r="L49" s="600">
        <v>27000000</v>
      </c>
      <c r="M49" s="599">
        <v>0</v>
      </c>
      <c r="N49" s="599">
        <v>0</v>
      </c>
      <c r="O49" s="599">
        <v>0</v>
      </c>
      <c r="P49" s="599">
        <v>0</v>
      </c>
      <c r="Q49" s="599">
        <v>0</v>
      </c>
      <c r="R49" s="599">
        <v>0</v>
      </c>
      <c r="S49" s="599">
        <v>27000000</v>
      </c>
      <c r="T49" s="599">
        <v>0</v>
      </c>
      <c r="U49" s="599">
        <v>27000000</v>
      </c>
      <c r="V49" s="601" t="s">
        <v>527</v>
      </c>
    </row>
    <row r="50" spans="1:22">
      <c r="A50" s="618" t="s">
        <v>527</v>
      </c>
      <c r="B50" s="603" t="s">
        <v>550</v>
      </c>
      <c r="C50" s="604">
        <v>0</v>
      </c>
      <c r="D50" s="604">
        <v>0</v>
      </c>
      <c r="E50" s="604">
        <v>0</v>
      </c>
      <c r="F50" s="604">
        <v>27000000</v>
      </c>
      <c r="G50" s="604">
        <v>0</v>
      </c>
      <c r="H50" s="604">
        <v>0</v>
      </c>
      <c r="I50" s="604">
        <v>0</v>
      </c>
      <c r="J50" s="604">
        <v>27000000</v>
      </c>
      <c r="K50" s="604">
        <v>0</v>
      </c>
      <c r="L50" s="604">
        <v>27000000</v>
      </c>
      <c r="M50" s="605">
        <v>0</v>
      </c>
      <c r="N50" s="605">
        <v>0</v>
      </c>
      <c r="O50" s="605">
        <v>0</v>
      </c>
      <c r="P50" s="605">
        <v>0</v>
      </c>
      <c r="Q50" s="605">
        <v>0</v>
      </c>
      <c r="R50" s="605">
        <v>0</v>
      </c>
      <c r="S50" s="605">
        <v>27000000</v>
      </c>
      <c r="T50" s="605">
        <v>0</v>
      </c>
      <c r="U50" s="605">
        <v>27000000</v>
      </c>
      <c r="V50" s="601" t="s">
        <v>527</v>
      </c>
    </row>
    <row r="51" spans="1:22" ht="36">
      <c r="A51" s="618" t="s">
        <v>527</v>
      </c>
      <c r="B51" s="606" t="s">
        <v>685</v>
      </c>
      <c r="C51" s="607">
        <v>0</v>
      </c>
      <c r="D51" s="607">
        <v>0</v>
      </c>
      <c r="E51" s="607">
        <v>0</v>
      </c>
      <c r="F51" s="607">
        <v>27000000</v>
      </c>
      <c r="G51" s="607">
        <v>0</v>
      </c>
      <c r="H51" s="607">
        <v>0</v>
      </c>
      <c r="I51" s="607">
        <v>0</v>
      </c>
      <c r="J51" s="607">
        <v>27000000</v>
      </c>
      <c r="K51" s="607">
        <v>0</v>
      </c>
      <c r="L51" s="607">
        <v>27000000</v>
      </c>
      <c r="M51" s="608">
        <v>0</v>
      </c>
      <c r="N51" s="608">
        <v>0</v>
      </c>
      <c r="O51" s="608">
        <v>0</v>
      </c>
      <c r="P51" s="608">
        <v>0</v>
      </c>
      <c r="Q51" s="608">
        <v>0</v>
      </c>
      <c r="R51" s="608">
        <v>0</v>
      </c>
      <c r="S51" s="608">
        <v>27000000</v>
      </c>
      <c r="T51" s="608">
        <v>0</v>
      </c>
      <c r="U51" s="608">
        <v>27000000</v>
      </c>
      <c r="V51" s="601" t="s">
        <v>527</v>
      </c>
    </row>
    <row r="52" spans="1:22" ht="91.2">
      <c r="A52" s="619" t="s">
        <v>623</v>
      </c>
      <c r="B52" s="602" t="s">
        <v>697</v>
      </c>
      <c r="C52" s="599">
        <v>0</v>
      </c>
      <c r="D52" s="599">
        <v>0</v>
      </c>
      <c r="E52" s="599">
        <v>0</v>
      </c>
      <c r="F52" s="600">
        <v>36000000</v>
      </c>
      <c r="G52" s="600">
        <v>0</v>
      </c>
      <c r="H52" s="600">
        <v>0</v>
      </c>
      <c r="I52" s="600">
        <v>0</v>
      </c>
      <c r="J52" s="600">
        <v>36000000</v>
      </c>
      <c r="K52" s="600">
        <v>0</v>
      </c>
      <c r="L52" s="600">
        <v>36000000</v>
      </c>
      <c r="M52" s="599">
        <v>0</v>
      </c>
      <c r="N52" s="599">
        <v>0</v>
      </c>
      <c r="O52" s="599">
        <v>0</v>
      </c>
      <c r="P52" s="599">
        <v>0</v>
      </c>
      <c r="Q52" s="599">
        <v>0</v>
      </c>
      <c r="R52" s="599">
        <v>0</v>
      </c>
      <c r="S52" s="599">
        <v>36000000</v>
      </c>
      <c r="T52" s="599">
        <v>0</v>
      </c>
      <c r="U52" s="599">
        <v>36000000</v>
      </c>
      <c r="V52" s="601" t="s">
        <v>527</v>
      </c>
    </row>
    <row r="53" spans="1:22">
      <c r="A53" s="618" t="s">
        <v>527</v>
      </c>
      <c r="B53" s="603" t="s">
        <v>550</v>
      </c>
      <c r="C53" s="604">
        <v>0</v>
      </c>
      <c r="D53" s="604">
        <v>0</v>
      </c>
      <c r="E53" s="604">
        <v>0</v>
      </c>
      <c r="F53" s="604">
        <v>36000000</v>
      </c>
      <c r="G53" s="604">
        <v>0</v>
      </c>
      <c r="H53" s="604">
        <v>0</v>
      </c>
      <c r="I53" s="604">
        <v>0</v>
      </c>
      <c r="J53" s="604">
        <v>36000000</v>
      </c>
      <c r="K53" s="604">
        <v>0</v>
      </c>
      <c r="L53" s="604">
        <v>36000000</v>
      </c>
      <c r="M53" s="605">
        <v>0</v>
      </c>
      <c r="N53" s="605">
        <v>0</v>
      </c>
      <c r="O53" s="605">
        <v>0</v>
      </c>
      <c r="P53" s="605">
        <v>0</v>
      </c>
      <c r="Q53" s="605">
        <v>0</v>
      </c>
      <c r="R53" s="605">
        <v>0</v>
      </c>
      <c r="S53" s="605">
        <v>36000000</v>
      </c>
      <c r="T53" s="605">
        <v>0</v>
      </c>
      <c r="U53" s="605">
        <v>36000000</v>
      </c>
      <c r="V53" s="601" t="s">
        <v>527</v>
      </c>
    </row>
    <row r="54" spans="1:22" ht="36">
      <c r="A54" s="618" t="s">
        <v>527</v>
      </c>
      <c r="B54" s="606" t="s">
        <v>685</v>
      </c>
      <c r="C54" s="607">
        <v>0</v>
      </c>
      <c r="D54" s="607">
        <v>0</v>
      </c>
      <c r="E54" s="607">
        <v>0</v>
      </c>
      <c r="F54" s="607">
        <v>36000000</v>
      </c>
      <c r="G54" s="607">
        <v>0</v>
      </c>
      <c r="H54" s="607">
        <v>0</v>
      </c>
      <c r="I54" s="607">
        <v>0</v>
      </c>
      <c r="J54" s="607">
        <v>36000000</v>
      </c>
      <c r="K54" s="607">
        <v>0</v>
      </c>
      <c r="L54" s="607">
        <v>36000000</v>
      </c>
      <c r="M54" s="608">
        <v>0</v>
      </c>
      <c r="N54" s="608">
        <v>0</v>
      </c>
      <c r="O54" s="608">
        <v>0</v>
      </c>
      <c r="P54" s="608">
        <v>0</v>
      </c>
      <c r="Q54" s="608">
        <v>0</v>
      </c>
      <c r="R54" s="608">
        <v>0</v>
      </c>
      <c r="S54" s="608">
        <v>36000000</v>
      </c>
      <c r="T54" s="608">
        <v>0</v>
      </c>
      <c r="U54" s="608">
        <v>36000000</v>
      </c>
      <c r="V54" s="601" t="s">
        <v>527</v>
      </c>
    </row>
    <row r="55" spans="1:22" ht="68.400000000000006">
      <c r="A55" s="619" t="s">
        <v>625</v>
      </c>
      <c r="B55" s="602" t="s">
        <v>698</v>
      </c>
      <c r="C55" s="599">
        <v>60433000</v>
      </c>
      <c r="D55" s="599">
        <v>0</v>
      </c>
      <c r="E55" s="599">
        <v>60433000</v>
      </c>
      <c r="F55" s="600">
        <v>60433000</v>
      </c>
      <c r="G55" s="600">
        <v>0</v>
      </c>
      <c r="H55" s="600">
        <v>0</v>
      </c>
      <c r="I55" s="600">
        <v>0</v>
      </c>
      <c r="J55" s="600">
        <v>60433000</v>
      </c>
      <c r="K55" s="600">
        <v>0</v>
      </c>
      <c r="L55" s="600">
        <v>0</v>
      </c>
      <c r="M55" s="599">
        <v>0</v>
      </c>
      <c r="N55" s="599">
        <v>0</v>
      </c>
      <c r="O55" s="599">
        <v>0</v>
      </c>
      <c r="P55" s="599">
        <v>0</v>
      </c>
      <c r="Q55" s="599">
        <v>0</v>
      </c>
      <c r="R55" s="599">
        <v>0</v>
      </c>
      <c r="S55" s="599">
        <v>60433000</v>
      </c>
      <c r="T55" s="599">
        <v>0</v>
      </c>
      <c r="U55" s="599">
        <v>60433000</v>
      </c>
      <c r="V55" s="601" t="s">
        <v>527</v>
      </c>
    </row>
    <row r="56" spans="1:22">
      <c r="A56" s="618" t="s">
        <v>527</v>
      </c>
      <c r="B56" s="603" t="s">
        <v>550</v>
      </c>
      <c r="C56" s="604">
        <v>60433000</v>
      </c>
      <c r="D56" s="604">
        <v>0</v>
      </c>
      <c r="E56" s="604">
        <v>60433000</v>
      </c>
      <c r="F56" s="604">
        <v>60433000</v>
      </c>
      <c r="G56" s="604">
        <v>0</v>
      </c>
      <c r="H56" s="604">
        <v>0</v>
      </c>
      <c r="I56" s="604">
        <v>0</v>
      </c>
      <c r="J56" s="604">
        <v>60433000</v>
      </c>
      <c r="K56" s="604">
        <v>0</v>
      </c>
      <c r="L56" s="604">
        <v>0</v>
      </c>
      <c r="M56" s="605">
        <v>0</v>
      </c>
      <c r="N56" s="605">
        <v>0</v>
      </c>
      <c r="O56" s="605">
        <v>0</v>
      </c>
      <c r="P56" s="605">
        <v>0</v>
      </c>
      <c r="Q56" s="605">
        <v>0</v>
      </c>
      <c r="R56" s="605">
        <v>0</v>
      </c>
      <c r="S56" s="605">
        <v>60433000</v>
      </c>
      <c r="T56" s="605">
        <v>0</v>
      </c>
      <c r="U56" s="605">
        <v>60433000</v>
      </c>
      <c r="V56" s="601" t="s">
        <v>527</v>
      </c>
    </row>
    <row r="57" spans="1:22" ht="36">
      <c r="A57" s="618" t="s">
        <v>527</v>
      </c>
      <c r="B57" s="606" t="s">
        <v>685</v>
      </c>
      <c r="C57" s="607">
        <v>60433000</v>
      </c>
      <c r="D57" s="607">
        <v>0</v>
      </c>
      <c r="E57" s="607">
        <v>60433000</v>
      </c>
      <c r="F57" s="607">
        <v>60433000</v>
      </c>
      <c r="G57" s="607">
        <v>0</v>
      </c>
      <c r="H57" s="607">
        <v>0</v>
      </c>
      <c r="I57" s="607">
        <v>0</v>
      </c>
      <c r="J57" s="607">
        <v>60433000</v>
      </c>
      <c r="K57" s="607">
        <v>0</v>
      </c>
      <c r="L57" s="607">
        <v>0</v>
      </c>
      <c r="M57" s="608">
        <v>0</v>
      </c>
      <c r="N57" s="608">
        <v>0</v>
      </c>
      <c r="O57" s="608">
        <v>0</v>
      </c>
      <c r="P57" s="608">
        <v>0</v>
      </c>
      <c r="Q57" s="608">
        <v>0</v>
      </c>
      <c r="R57" s="608">
        <v>0</v>
      </c>
      <c r="S57" s="608">
        <v>60433000</v>
      </c>
      <c r="T57" s="608">
        <v>0</v>
      </c>
      <c r="U57" s="608">
        <v>60433000</v>
      </c>
      <c r="V57" s="601" t="s">
        <v>527</v>
      </c>
    </row>
    <row r="58" spans="1:22" ht="57">
      <c r="A58" s="619" t="s">
        <v>627</v>
      </c>
      <c r="B58" s="602" t="s">
        <v>699</v>
      </c>
      <c r="C58" s="599">
        <v>0</v>
      </c>
      <c r="D58" s="599">
        <v>0</v>
      </c>
      <c r="E58" s="599">
        <v>0</v>
      </c>
      <c r="F58" s="600">
        <v>283493400</v>
      </c>
      <c r="G58" s="600">
        <v>225493400</v>
      </c>
      <c r="H58" s="600">
        <v>16349000</v>
      </c>
      <c r="I58" s="600">
        <v>209144400</v>
      </c>
      <c r="J58" s="600">
        <v>58000000</v>
      </c>
      <c r="K58" s="600">
        <v>0</v>
      </c>
      <c r="L58" s="600">
        <v>58000000</v>
      </c>
      <c r="M58" s="599">
        <v>225493400</v>
      </c>
      <c r="N58" s="599">
        <v>225493400</v>
      </c>
      <c r="O58" s="599">
        <v>0</v>
      </c>
      <c r="P58" s="599">
        <v>0</v>
      </c>
      <c r="Q58" s="599">
        <v>0</v>
      </c>
      <c r="R58" s="599">
        <v>0</v>
      </c>
      <c r="S58" s="599">
        <v>58000000</v>
      </c>
      <c r="T58" s="599">
        <v>0</v>
      </c>
      <c r="U58" s="599">
        <v>58000000</v>
      </c>
      <c r="V58" s="601" t="s">
        <v>527</v>
      </c>
    </row>
    <row r="59" spans="1:22">
      <c r="A59" s="618" t="s">
        <v>527</v>
      </c>
      <c r="B59" s="603" t="s">
        <v>550</v>
      </c>
      <c r="C59" s="604">
        <v>0</v>
      </c>
      <c r="D59" s="604">
        <v>0</v>
      </c>
      <c r="E59" s="604">
        <v>0</v>
      </c>
      <c r="F59" s="604">
        <v>283493400</v>
      </c>
      <c r="G59" s="604">
        <v>225493400</v>
      </c>
      <c r="H59" s="604">
        <v>16349000</v>
      </c>
      <c r="I59" s="604">
        <v>209144400</v>
      </c>
      <c r="J59" s="604">
        <v>58000000</v>
      </c>
      <c r="K59" s="604">
        <v>0</v>
      </c>
      <c r="L59" s="604">
        <v>58000000</v>
      </c>
      <c r="M59" s="605">
        <v>225493400</v>
      </c>
      <c r="N59" s="605">
        <v>225493400</v>
      </c>
      <c r="O59" s="605">
        <v>0</v>
      </c>
      <c r="P59" s="605">
        <v>0</v>
      </c>
      <c r="Q59" s="605">
        <v>0</v>
      </c>
      <c r="R59" s="605">
        <v>0</v>
      </c>
      <c r="S59" s="605">
        <v>58000000</v>
      </c>
      <c r="T59" s="605">
        <v>0</v>
      </c>
      <c r="U59" s="605">
        <v>58000000</v>
      </c>
      <c r="V59" s="601" t="s">
        <v>527</v>
      </c>
    </row>
    <row r="60" spans="1:22" ht="24">
      <c r="A60" s="618" t="s">
        <v>527</v>
      </c>
      <c r="B60" s="606" t="s">
        <v>683</v>
      </c>
      <c r="C60" s="607">
        <v>0</v>
      </c>
      <c r="D60" s="607">
        <v>0</v>
      </c>
      <c r="E60" s="607">
        <v>0</v>
      </c>
      <c r="F60" s="607">
        <v>58000000</v>
      </c>
      <c r="G60" s="607">
        <v>0</v>
      </c>
      <c r="H60" s="607">
        <v>0</v>
      </c>
      <c r="I60" s="607">
        <v>0</v>
      </c>
      <c r="J60" s="607">
        <v>58000000</v>
      </c>
      <c r="K60" s="607">
        <v>0</v>
      </c>
      <c r="L60" s="607">
        <v>58000000</v>
      </c>
      <c r="M60" s="608">
        <v>0</v>
      </c>
      <c r="N60" s="608">
        <v>0</v>
      </c>
      <c r="O60" s="608">
        <v>0</v>
      </c>
      <c r="P60" s="608">
        <v>0</v>
      </c>
      <c r="Q60" s="608">
        <v>0</v>
      </c>
      <c r="R60" s="608">
        <v>0</v>
      </c>
      <c r="S60" s="608">
        <v>58000000</v>
      </c>
      <c r="T60" s="608">
        <v>0</v>
      </c>
      <c r="U60" s="608">
        <v>58000000</v>
      </c>
      <c r="V60" s="601" t="s">
        <v>527</v>
      </c>
    </row>
    <row r="61" spans="1:22" ht="24">
      <c r="A61" s="618" t="s">
        <v>527</v>
      </c>
      <c r="B61" s="606" t="s">
        <v>700</v>
      </c>
      <c r="C61" s="607">
        <v>0</v>
      </c>
      <c r="D61" s="607">
        <v>0</v>
      </c>
      <c r="E61" s="607">
        <v>0</v>
      </c>
      <c r="F61" s="607">
        <v>16349000</v>
      </c>
      <c r="G61" s="607">
        <v>16349000</v>
      </c>
      <c r="H61" s="607">
        <v>16349000</v>
      </c>
      <c r="I61" s="607">
        <v>0</v>
      </c>
      <c r="J61" s="607">
        <v>0</v>
      </c>
      <c r="K61" s="607">
        <v>0</v>
      </c>
      <c r="L61" s="607">
        <v>0</v>
      </c>
      <c r="M61" s="608">
        <v>16349000</v>
      </c>
      <c r="N61" s="608">
        <v>16349000</v>
      </c>
      <c r="O61" s="608">
        <v>0</v>
      </c>
      <c r="P61" s="608">
        <v>0</v>
      </c>
      <c r="Q61" s="608">
        <v>0</v>
      </c>
      <c r="R61" s="608">
        <v>0</v>
      </c>
      <c r="S61" s="608">
        <v>0</v>
      </c>
      <c r="T61" s="608">
        <v>0</v>
      </c>
      <c r="U61" s="608">
        <v>0</v>
      </c>
      <c r="V61" s="601" t="s">
        <v>527</v>
      </c>
    </row>
    <row r="62" spans="1:22" ht="36">
      <c r="A62" s="618" t="s">
        <v>527</v>
      </c>
      <c r="B62" s="606" t="s">
        <v>701</v>
      </c>
      <c r="C62" s="607">
        <v>0</v>
      </c>
      <c r="D62" s="607">
        <v>0</v>
      </c>
      <c r="E62" s="607">
        <v>0</v>
      </c>
      <c r="F62" s="607">
        <v>209144400</v>
      </c>
      <c r="G62" s="607">
        <v>209144400</v>
      </c>
      <c r="H62" s="607">
        <v>0</v>
      </c>
      <c r="I62" s="607">
        <v>209144400</v>
      </c>
      <c r="J62" s="607">
        <v>0</v>
      </c>
      <c r="K62" s="607">
        <v>0</v>
      </c>
      <c r="L62" s="607">
        <v>0</v>
      </c>
      <c r="M62" s="608">
        <v>209144400</v>
      </c>
      <c r="N62" s="608">
        <v>209144400</v>
      </c>
      <c r="O62" s="608">
        <v>0</v>
      </c>
      <c r="P62" s="608">
        <v>0</v>
      </c>
      <c r="Q62" s="608">
        <v>0</v>
      </c>
      <c r="R62" s="608">
        <v>0</v>
      </c>
      <c r="S62" s="608">
        <v>0</v>
      </c>
      <c r="T62" s="608">
        <v>0</v>
      </c>
      <c r="U62" s="608">
        <v>0</v>
      </c>
      <c r="V62" s="601" t="s">
        <v>527</v>
      </c>
    </row>
    <row r="63" spans="1:22" ht="79.8">
      <c r="A63" s="619" t="s">
        <v>702</v>
      </c>
      <c r="B63" s="602" t="s">
        <v>703</v>
      </c>
      <c r="C63" s="599">
        <v>0</v>
      </c>
      <c r="D63" s="599">
        <v>0</v>
      </c>
      <c r="E63" s="599">
        <v>0</v>
      </c>
      <c r="F63" s="600">
        <v>70600000</v>
      </c>
      <c r="G63" s="600">
        <v>0</v>
      </c>
      <c r="H63" s="600">
        <v>0</v>
      </c>
      <c r="I63" s="600">
        <v>0</v>
      </c>
      <c r="J63" s="600">
        <v>70600000</v>
      </c>
      <c r="K63" s="600">
        <v>0</v>
      </c>
      <c r="L63" s="600">
        <v>70600000</v>
      </c>
      <c r="M63" s="599">
        <v>0</v>
      </c>
      <c r="N63" s="599">
        <v>0</v>
      </c>
      <c r="O63" s="599">
        <v>0</v>
      </c>
      <c r="P63" s="599">
        <v>0</v>
      </c>
      <c r="Q63" s="599">
        <v>0</v>
      </c>
      <c r="R63" s="599">
        <v>0</v>
      </c>
      <c r="S63" s="599">
        <v>70600000</v>
      </c>
      <c r="T63" s="599">
        <v>0</v>
      </c>
      <c r="U63" s="599">
        <v>70600000</v>
      </c>
      <c r="V63" s="601" t="s">
        <v>527</v>
      </c>
    </row>
    <row r="64" spans="1:22">
      <c r="A64" s="618" t="s">
        <v>527</v>
      </c>
      <c r="B64" s="603" t="s">
        <v>550</v>
      </c>
      <c r="C64" s="604">
        <v>0</v>
      </c>
      <c r="D64" s="604">
        <v>0</v>
      </c>
      <c r="E64" s="604">
        <v>0</v>
      </c>
      <c r="F64" s="604">
        <v>70600000</v>
      </c>
      <c r="G64" s="604">
        <v>0</v>
      </c>
      <c r="H64" s="604">
        <v>0</v>
      </c>
      <c r="I64" s="604">
        <v>0</v>
      </c>
      <c r="J64" s="604">
        <v>70600000</v>
      </c>
      <c r="K64" s="604">
        <v>0</v>
      </c>
      <c r="L64" s="604">
        <v>70600000</v>
      </c>
      <c r="M64" s="605">
        <v>0</v>
      </c>
      <c r="N64" s="605">
        <v>0</v>
      </c>
      <c r="O64" s="605">
        <v>0</v>
      </c>
      <c r="P64" s="605">
        <v>0</v>
      </c>
      <c r="Q64" s="605">
        <v>0</v>
      </c>
      <c r="R64" s="605">
        <v>0</v>
      </c>
      <c r="S64" s="605">
        <v>70600000</v>
      </c>
      <c r="T64" s="605">
        <v>0</v>
      </c>
      <c r="U64" s="605">
        <v>70600000</v>
      </c>
      <c r="V64" s="601" t="s">
        <v>527</v>
      </c>
    </row>
    <row r="65" spans="1:22" ht="24">
      <c r="A65" s="618" t="s">
        <v>527</v>
      </c>
      <c r="B65" s="606" t="s">
        <v>683</v>
      </c>
      <c r="C65" s="607">
        <v>0</v>
      </c>
      <c r="D65" s="607">
        <v>0</v>
      </c>
      <c r="E65" s="607">
        <v>0</v>
      </c>
      <c r="F65" s="607">
        <v>70600000</v>
      </c>
      <c r="G65" s="607">
        <v>0</v>
      </c>
      <c r="H65" s="607">
        <v>0</v>
      </c>
      <c r="I65" s="607">
        <v>0</v>
      </c>
      <c r="J65" s="607">
        <v>70600000</v>
      </c>
      <c r="K65" s="607">
        <v>0</v>
      </c>
      <c r="L65" s="607">
        <v>70600000</v>
      </c>
      <c r="M65" s="608">
        <v>0</v>
      </c>
      <c r="N65" s="608">
        <v>0</v>
      </c>
      <c r="O65" s="608">
        <v>0</v>
      </c>
      <c r="P65" s="608">
        <v>0</v>
      </c>
      <c r="Q65" s="608">
        <v>0</v>
      </c>
      <c r="R65" s="608">
        <v>0</v>
      </c>
      <c r="S65" s="608">
        <v>70600000</v>
      </c>
      <c r="T65" s="608">
        <v>0</v>
      </c>
      <c r="U65" s="608">
        <v>70600000</v>
      </c>
      <c r="V65" s="601" t="s">
        <v>527</v>
      </c>
    </row>
    <row r="66" spans="1:22" ht="34.200000000000003">
      <c r="A66" s="619" t="s">
        <v>704</v>
      </c>
      <c r="B66" s="602" t="s">
        <v>705</v>
      </c>
      <c r="C66" s="599">
        <v>0</v>
      </c>
      <c r="D66" s="599">
        <v>0</v>
      </c>
      <c r="E66" s="599">
        <v>0</v>
      </c>
      <c r="F66" s="600">
        <v>8500000</v>
      </c>
      <c r="G66" s="600">
        <v>0</v>
      </c>
      <c r="H66" s="600">
        <v>0</v>
      </c>
      <c r="I66" s="600">
        <v>0</v>
      </c>
      <c r="J66" s="600">
        <v>8500000</v>
      </c>
      <c r="K66" s="600">
        <v>0</v>
      </c>
      <c r="L66" s="600">
        <v>8500000</v>
      </c>
      <c r="M66" s="599">
        <v>0</v>
      </c>
      <c r="N66" s="599">
        <v>0</v>
      </c>
      <c r="O66" s="599">
        <v>0</v>
      </c>
      <c r="P66" s="599">
        <v>0</v>
      </c>
      <c r="Q66" s="599">
        <v>0</v>
      </c>
      <c r="R66" s="599">
        <v>0</v>
      </c>
      <c r="S66" s="599">
        <v>8500000</v>
      </c>
      <c r="T66" s="599">
        <v>0</v>
      </c>
      <c r="U66" s="599">
        <v>8500000</v>
      </c>
      <c r="V66" s="601" t="s">
        <v>527</v>
      </c>
    </row>
    <row r="67" spans="1:22">
      <c r="A67" s="618" t="s">
        <v>527</v>
      </c>
      <c r="B67" s="603" t="s">
        <v>550</v>
      </c>
      <c r="C67" s="604">
        <v>0</v>
      </c>
      <c r="D67" s="604">
        <v>0</v>
      </c>
      <c r="E67" s="604">
        <v>0</v>
      </c>
      <c r="F67" s="604">
        <v>8500000</v>
      </c>
      <c r="G67" s="604">
        <v>0</v>
      </c>
      <c r="H67" s="604">
        <v>0</v>
      </c>
      <c r="I67" s="604">
        <v>0</v>
      </c>
      <c r="J67" s="604">
        <v>8500000</v>
      </c>
      <c r="K67" s="604">
        <v>0</v>
      </c>
      <c r="L67" s="604">
        <v>8500000</v>
      </c>
      <c r="M67" s="605">
        <v>0</v>
      </c>
      <c r="N67" s="605">
        <v>0</v>
      </c>
      <c r="O67" s="605">
        <v>0</v>
      </c>
      <c r="P67" s="605">
        <v>0</v>
      </c>
      <c r="Q67" s="605">
        <v>0</v>
      </c>
      <c r="R67" s="605">
        <v>0</v>
      </c>
      <c r="S67" s="605">
        <v>8500000</v>
      </c>
      <c r="T67" s="605">
        <v>0</v>
      </c>
      <c r="U67" s="605">
        <v>8500000</v>
      </c>
      <c r="V67" s="601" t="s">
        <v>527</v>
      </c>
    </row>
    <row r="68" spans="1:22" ht="36">
      <c r="A68" s="618" t="s">
        <v>527</v>
      </c>
      <c r="B68" s="606" t="s">
        <v>685</v>
      </c>
      <c r="C68" s="607">
        <v>0</v>
      </c>
      <c r="D68" s="607">
        <v>0</v>
      </c>
      <c r="E68" s="607">
        <v>0</v>
      </c>
      <c r="F68" s="607">
        <v>8500000</v>
      </c>
      <c r="G68" s="607">
        <v>0</v>
      </c>
      <c r="H68" s="607">
        <v>0</v>
      </c>
      <c r="I68" s="607">
        <v>0</v>
      </c>
      <c r="J68" s="607">
        <v>8500000</v>
      </c>
      <c r="K68" s="607">
        <v>0</v>
      </c>
      <c r="L68" s="607">
        <v>8500000</v>
      </c>
      <c r="M68" s="608">
        <v>0</v>
      </c>
      <c r="N68" s="608">
        <v>0</v>
      </c>
      <c r="O68" s="608">
        <v>0</v>
      </c>
      <c r="P68" s="608">
        <v>0</v>
      </c>
      <c r="Q68" s="608">
        <v>0</v>
      </c>
      <c r="R68" s="608">
        <v>0</v>
      </c>
      <c r="S68" s="608">
        <v>8500000</v>
      </c>
      <c r="T68" s="608">
        <v>0</v>
      </c>
      <c r="U68" s="608">
        <v>8500000</v>
      </c>
      <c r="V68" s="601" t="s">
        <v>527</v>
      </c>
    </row>
    <row r="69" spans="1:22" ht="79.8">
      <c r="A69" s="619" t="s">
        <v>706</v>
      </c>
      <c r="B69" s="602" t="s">
        <v>707</v>
      </c>
      <c r="C69" s="599">
        <v>56000000</v>
      </c>
      <c r="D69" s="599">
        <v>0</v>
      </c>
      <c r="E69" s="599">
        <v>56000000</v>
      </c>
      <c r="F69" s="600">
        <v>106800000</v>
      </c>
      <c r="G69" s="600">
        <v>0</v>
      </c>
      <c r="H69" s="600">
        <v>0</v>
      </c>
      <c r="I69" s="600">
        <v>0</v>
      </c>
      <c r="J69" s="600">
        <v>106800000</v>
      </c>
      <c r="K69" s="600">
        <v>0</v>
      </c>
      <c r="L69" s="600">
        <v>50800000</v>
      </c>
      <c r="M69" s="599">
        <v>0</v>
      </c>
      <c r="N69" s="599">
        <v>0</v>
      </c>
      <c r="O69" s="599">
        <v>0</v>
      </c>
      <c r="P69" s="599">
        <v>0</v>
      </c>
      <c r="Q69" s="599">
        <v>0</v>
      </c>
      <c r="R69" s="599">
        <v>0</v>
      </c>
      <c r="S69" s="599">
        <v>106800000</v>
      </c>
      <c r="T69" s="599">
        <v>0</v>
      </c>
      <c r="U69" s="599">
        <v>106800000</v>
      </c>
      <c r="V69" s="601" t="s">
        <v>527</v>
      </c>
    </row>
    <row r="70" spans="1:22">
      <c r="A70" s="618" t="s">
        <v>527</v>
      </c>
      <c r="B70" s="603" t="s">
        <v>550</v>
      </c>
      <c r="C70" s="604">
        <v>56000000</v>
      </c>
      <c r="D70" s="604">
        <v>0</v>
      </c>
      <c r="E70" s="604">
        <v>56000000</v>
      </c>
      <c r="F70" s="604">
        <v>106800000</v>
      </c>
      <c r="G70" s="604">
        <v>0</v>
      </c>
      <c r="H70" s="604">
        <v>0</v>
      </c>
      <c r="I70" s="604">
        <v>0</v>
      </c>
      <c r="J70" s="604">
        <v>106800000</v>
      </c>
      <c r="K70" s="604">
        <v>0</v>
      </c>
      <c r="L70" s="604">
        <v>50800000</v>
      </c>
      <c r="M70" s="605">
        <v>0</v>
      </c>
      <c r="N70" s="605">
        <v>0</v>
      </c>
      <c r="O70" s="605">
        <v>0</v>
      </c>
      <c r="P70" s="605">
        <v>0</v>
      </c>
      <c r="Q70" s="605">
        <v>0</v>
      </c>
      <c r="R70" s="605">
        <v>0</v>
      </c>
      <c r="S70" s="605">
        <v>106800000</v>
      </c>
      <c r="T70" s="605">
        <v>0</v>
      </c>
      <c r="U70" s="605">
        <v>106800000</v>
      </c>
      <c r="V70" s="601" t="s">
        <v>527</v>
      </c>
    </row>
    <row r="71" spans="1:22" ht="36">
      <c r="A71" s="618" t="s">
        <v>527</v>
      </c>
      <c r="B71" s="606" t="s">
        <v>685</v>
      </c>
      <c r="C71" s="607">
        <v>56000000</v>
      </c>
      <c r="D71" s="607">
        <v>0</v>
      </c>
      <c r="E71" s="607">
        <v>56000000</v>
      </c>
      <c r="F71" s="607">
        <v>106800000</v>
      </c>
      <c r="G71" s="607">
        <v>0</v>
      </c>
      <c r="H71" s="607">
        <v>0</v>
      </c>
      <c r="I71" s="607">
        <v>0</v>
      </c>
      <c r="J71" s="607">
        <v>106800000</v>
      </c>
      <c r="K71" s="607">
        <v>0</v>
      </c>
      <c r="L71" s="607">
        <v>50800000</v>
      </c>
      <c r="M71" s="608">
        <v>0</v>
      </c>
      <c r="N71" s="608">
        <v>0</v>
      </c>
      <c r="O71" s="608">
        <v>0</v>
      </c>
      <c r="P71" s="608">
        <v>0</v>
      </c>
      <c r="Q71" s="608">
        <v>0</v>
      </c>
      <c r="R71" s="608">
        <v>0</v>
      </c>
      <c r="S71" s="608">
        <v>106800000</v>
      </c>
      <c r="T71" s="608">
        <v>0</v>
      </c>
      <c r="U71" s="608">
        <v>106800000</v>
      </c>
      <c r="V71" s="601" t="s">
        <v>527</v>
      </c>
    </row>
    <row r="72" spans="1:22" ht="57">
      <c r="A72" s="619" t="s">
        <v>708</v>
      </c>
      <c r="B72" s="602" t="s">
        <v>709</v>
      </c>
      <c r="C72" s="599">
        <v>0</v>
      </c>
      <c r="D72" s="599">
        <v>0</v>
      </c>
      <c r="E72" s="599">
        <v>0</v>
      </c>
      <c r="F72" s="600">
        <v>126465000</v>
      </c>
      <c r="G72" s="600">
        <v>126465000</v>
      </c>
      <c r="H72" s="600">
        <v>0</v>
      </c>
      <c r="I72" s="600">
        <v>126465000</v>
      </c>
      <c r="J72" s="600">
        <v>0</v>
      </c>
      <c r="K72" s="600">
        <v>0</v>
      </c>
      <c r="L72" s="600">
        <v>0</v>
      </c>
      <c r="M72" s="599">
        <v>126465000</v>
      </c>
      <c r="N72" s="599">
        <v>126465000</v>
      </c>
      <c r="O72" s="599">
        <v>0</v>
      </c>
      <c r="P72" s="599">
        <v>0</v>
      </c>
      <c r="Q72" s="599">
        <v>0</v>
      </c>
      <c r="R72" s="599">
        <v>0</v>
      </c>
      <c r="S72" s="599">
        <v>0</v>
      </c>
      <c r="T72" s="599">
        <v>0</v>
      </c>
      <c r="U72" s="599">
        <v>0</v>
      </c>
      <c r="V72" s="601" t="s">
        <v>527</v>
      </c>
    </row>
    <row r="73" spans="1:22">
      <c r="A73" s="618" t="s">
        <v>527</v>
      </c>
      <c r="B73" s="603" t="s">
        <v>550</v>
      </c>
      <c r="C73" s="604">
        <v>0</v>
      </c>
      <c r="D73" s="604">
        <v>0</v>
      </c>
      <c r="E73" s="604">
        <v>0</v>
      </c>
      <c r="F73" s="604">
        <v>126465000</v>
      </c>
      <c r="G73" s="604">
        <v>126465000</v>
      </c>
      <c r="H73" s="604">
        <v>0</v>
      </c>
      <c r="I73" s="604">
        <v>126465000</v>
      </c>
      <c r="J73" s="604">
        <v>0</v>
      </c>
      <c r="K73" s="604">
        <v>0</v>
      </c>
      <c r="L73" s="604">
        <v>0</v>
      </c>
      <c r="M73" s="605">
        <v>126465000</v>
      </c>
      <c r="N73" s="605">
        <v>126465000</v>
      </c>
      <c r="O73" s="605">
        <v>0</v>
      </c>
      <c r="P73" s="605">
        <v>0</v>
      </c>
      <c r="Q73" s="605">
        <v>0</v>
      </c>
      <c r="R73" s="605">
        <v>0</v>
      </c>
      <c r="S73" s="605">
        <v>0</v>
      </c>
      <c r="T73" s="605">
        <v>0</v>
      </c>
      <c r="U73" s="605">
        <v>0</v>
      </c>
      <c r="V73" s="601" t="s">
        <v>527</v>
      </c>
    </row>
    <row r="74" spans="1:22" ht="24">
      <c r="A74" s="618" t="s">
        <v>527</v>
      </c>
      <c r="B74" s="606" t="s">
        <v>700</v>
      </c>
      <c r="C74" s="607">
        <v>0</v>
      </c>
      <c r="D74" s="607">
        <v>0</v>
      </c>
      <c r="E74" s="607">
        <v>0</v>
      </c>
      <c r="F74" s="607">
        <v>1000000</v>
      </c>
      <c r="G74" s="607">
        <v>1000000</v>
      </c>
      <c r="H74" s="607">
        <v>0</v>
      </c>
      <c r="I74" s="607">
        <v>1000000</v>
      </c>
      <c r="J74" s="607">
        <v>0</v>
      </c>
      <c r="K74" s="607">
        <v>0</v>
      </c>
      <c r="L74" s="607">
        <v>0</v>
      </c>
      <c r="M74" s="608">
        <v>1000000</v>
      </c>
      <c r="N74" s="608">
        <v>1000000</v>
      </c>
      <c r="O74" s="608">
        <v>0</v>
      </c>
      <c r="P74" s="608">
        <v>0</v>
      </c>
      <c r="Q74" s="608">
        <v>0</v>
      </c>
      <c r="R74" s="608">
        <v>0</v>
      </c>
      <c r="S74" s="608">
        <v>0</v>
      </c>
      <c r="T74" s="608">
        <v>0</v>
      </c>
      <c r="U74" s="608">
        <v>0</v>
      </c>
      <c r="V74" s="601" t="s">
        <v>527</v>
      </c>
    </row>
    <row r="75" spans="1:22" ht="36">
      <c r="A75" s="618" t="s">
        <v>527</v>
      </c>
      <c r="B75" s="606" t="s">
        <v>710</v>
      </c>
      <c r="C75" s="607">
        <v>0</v>
      </c>
      <c r="D75" s="607">
        <v>0</v>
      </c>
      <c r="E75" s="607">
        <v>0</v>
      </c>
      <c r="F75" s="607">
        <v>31065350</v>
      </c>
      <c r="G75" s="607">
        <v>31065350</v>
      </c>
      <c r="H75" s="607">
        <v>0</v>
      </c>
      <c r="I75" s="607">
        <v>31065350</v>
      </c>
      <c r="J75" s="607">
        <v>0</v>
      </c>
      <c r="K75" s="607">
        <v>0</v>
      </c>
      <c r="L75" s="607">
        <v>0</v>
      </c>
      <c r="M75" s="608">
        <v>31065350</v>
      </c>
      <c r="N75" s="608">
        <v>31065350</v>
      </c>
      <c r="O75" s="608">
        <v>0</v>
      </c>
      <c r="P75" s="608">
        <v>0</v>
      </c>
      <c r="Q75" s="608">
        <v>0</v>
      </c>
      <c r="R75" s="608">
        <v>0</v>
      </c>
      <c r="S75" s="608">
        <v>0</v>
      </c>
      <c r="T75" s="608">
        <v>0</v>
      </c>
      <c r="U75" s="608">
        <v>0</v>
      </c>
      <c r="V75" s="601" t="s">
        <v>527</v>
      </c>
    </row>
    <row r="76" spans="1:22" ht="36">
      <c r="A76" s="618" t="s">
        <v>527</v>
      </c>
      <c r="B76" s="606" t="s">
        <v>711</v>
      </c>
      <c r="C76" s="607">
        <v>0</v>
      </c>
      <c r="D76" s="607">
        <v>0</v>
      </c>
      <c r="E76" s="607">
        <v>0</v>
      </c>
      <c r="F76" s="607">
        <v>94399650</v>
      </c>
      <c r="G76" s="607">
        <v>94399650</v>
      </c>
      <c r="H76" s="607">
        <v>0</v>
      </c>
      <c r="I76" s="607">
        <v>94399650</v>
      </c>
      <c r="J76" s="607">
        <v>0</v>
      </c>
      <c r="K76" s="607">
        <v>0</v>
      </c>
      <c r="L76" s="607">
        <v>0</v>
      </c>
      <c r="M76" s="608">
        <v>94399650</v>
      </c>
      <c r="N76" s="608">
        <v>94399650</v>
      </c>
      <c r="O76" s="608">
        <v>0</v>
      </c>
      <c r="P76" s="608">
        <v>0</v>
      </c>
      <c r="Q76" s="608">
        <v>0</v>
      </c>
      <c r="R76" s="608">
        <v>0</v>
      </c>
      <c r="S76" s="608">
        <v>0</v>
      </c>
      <c r="T76" s="608">
        <v>0</v>
      </c>
      <c r="U76" s="608">
        <v>0</v>
      </c>
      <c r="V76" s="601" t="s">
        <v>527</v>
      </c>
    </row>
    <row r="77" spans="1:22" ht="68.400000000000006">
      <c r="A77" s="619" t="s">
        <v>446</v>
      </c>
      <c r="B77" s="602" t="s">
        <v>712</v>
      </c>
      <c r="C77" s="599">
        <f>C78+C84+C87+C100+C103+C106+C109+C112+C115+C121+C124+C140+C143+C146+C149+C152+C155+C158</f>
        <v>5285328963</v>
      </c>
      <c r="D77" s="599">
        <f t="shared" ref="D77:F77" si="1">D78+D84+D87+D100+D103+D106+D109+D112+D115+D121+D124+D140+D143+D146+D149+D152+D155+D158</f>
        <v>2899000</v>
      </c>
      <c r="E77" s="599">
        <f t="shared" si="1"/>
        <v>5282429963</v>
      </c>
      <c r="F77" s="599">
        <f t="shared" si="1"/>
        <v>26432572963</v>
      </c>
      <c r="G77" s="599">
        <f t="shared" ref="G77" si="2">G78+G84+G87+G100+G103+G106+G109+G112+G115+G121+G124+G140+G143+G146+G149+G152+G155+G158</f>
        <v>9172760000</v>
      </c>
      <c r="H77" s="599">
        <f t="shared" ref="H77:I77" si="3">H78+H84+H87+H100+H103+H106+H109+H112+H115+H121+H124+H140+H143+H146+H149+H152+H155+H158</f>
        <v>7333388000</v>
      </c>
      <c r="I77" s="599">
        <f t="shared" si="3"/>
        <v>1836473000</v>
      </c>
      <c r="J77" s="599">
        <f t="shared" ref="J77" si="4">J78+J84+J87+J100+J103+J106+J109+J112+J115+J121+J124+J140+J143+J146+J149+J152+J155+J158</f>
        <v>17259812963</v>
      </c>
      <c r="K77" s="599">
        <f t="shared" ref="K77:L77" si="5">K78+K84+K87+K100+K103+K106+K109+K112+K115+K121+K124+K140+K143+K146+K149+K152+K155+K158</f>
        <v>0</v>
      </c>
      <c r="L77" s="599">
        <f t="shared" si="5"/>
        <v>11977383000</v>
      </c>
      <c r="M77" s="599">
        <f t="shared" ref="M77" si="6">M78+M84+M87+M100+M103+M106+M109+M112+M115+M121+M124+M140+M143+M146+M149+M152+M155+M158</f>
        <v>10684310000</v>
      </c>
      <c r="N77" s="599">
        <f t="shared" ref="N77:O77" si="7">N78+N84+N87+N100+N103+N106+N109+N112+N115+N121+N124+N140+N143+N146+N149+N152+N155+N158</f>
        <v>8679333000</v>
      </c>
      <c r="O77" s="599">
        <f t="shared" si="7"/>
        <v>2004977000</v>
      </c>
      <c r="P77" s="599">
        <f t="shared" ref="P77" si="8">P78+P84+P87+P100+P103+P106+P109+P112+P115+P121+P124+P140+P143+P146+P149+P152+P155+P158</f>
        <v>0</v>
      </c>
      <c r="Q77" s="599">
        <f t="shared" ref="Q77:R77" si="9">Q78+Q84+Q87+Q100+Q103+Q106+Q109+Q112+Q115+Q121+Q124+Q140+Q143+Q146+Q149+Q152+Q155+Q158</f>
        <v>0</v>
      </c>
      <c r="R77" s="599">
        <f t="shared" si="9"/>
        <v>0</v>
      </c>
      <c r="S77" s="599">
        <f t="shared" ref="S77" si="10">S78+S84+S87+S100+S103+S106+S109+S112+S115+S121+S124+S140+S143+S146+S149+S152+S155+S158</f>
        <v>15748262963</v>
      </c>
      <c r="T77" s="599">
        <f t="shared" ref="T77:U77" si="11">T78+T84+T87+T100+T103+T106+T109+T112+T115+T121+T124+T140+T143+T146+T149+T152+T155+T158</f>
        <v>493427000</v>
      </c>
      <c r="U77" s="599">
        <f t="shared" si="11"/>
        <v>15254835963</v>
      </c>
      <c r="V77" s="601" t="s">
        <v>527</v>
      </c>
    </row>
    <row r="78" spans="1:22" ht="45.6">
      <c r="A78" s="619" t="s">
        <v>54</v>
      </c>
      <c r="B78" s="602" t="s">
        <v>713</v>
      </c>
      <c r="C78" s="599">
        <v>857908000</v>
      </c>
      <c r="D78" s="599">
        <v>0</v>
      </c>
      <c r="E78" s="599">
        <v>857908000</v>
      </c>
      <c r="F78" s="600">
        <v>2458908000</v>
      </c>
      <c r="G78" s="600">
        <v>1382000000</v>
      </c>
      <c r="H78" s="600">
        <v>1382000000</v>
      </c>
      <c r="I78" s="600">
        <v>0</v>
      </c>
      <c r="J78" s="600">
        <v>1076908000</v>
      </c>
      <c r="K78" s="600">
        <v>0</v>
      </c>
      <c r="L78" s="600">
        <v>219000000</v>
      </c>
      <c r="M78" s="599">
        <v>1360000000</v>
      </c>
      <c r="N78" s="599">
        <v>1360000000</v>
      </c>
      <c r="O78" s="599">
        <v>0</v>
      </c>
      <c r="P78" s="599">
        <v>0</v>
      </c>
      <c r="Q78" s="599">
        <v>0</v>
      </c>
      <c r="R78" s="599">
        <v>0</v>
      </c>
      <c r="S78" s="599">
        <v>1098908000</v>
      </c>
      <c r="T78" s="599">
        <v>22000000</v>
      </c>
      <c r="U78" s="599">
        <v>1076908000</v>
      </c>
      <c r="V78" s="601" t="s">
        <v>527</v>
      </c>
    </row>
    <row r="79" spans="1:22">
      <c r="A79" s="618" t="s">
        <v>527</v>
      </c>
      <c r="B79" s="603" t="s">
        <v>550</v>
      </c>
      <c r="C79" s="604">
        <v>857908000</v>
      </c>
      <c r="D79" s="604">
        <v>0</v>
      </c>
      <c r="E79" s="604">
        <v>857908000</v>
      </c>
      <c r="F79" s="604">
        <v>2458908000</v>
      </c>
      <c r="G79" s="604">
        <v>1382000000</v>
      </c>
      <c r="H79" s="604">
        <v>1382000000</v>
      </c>
      <c r="I79" s="604">
        <v>0</v>
      </c>
      <c r="J79" s="604">
        <v>1076908000</v>
      </c>
      <c r="K79" s="604">
        <v>0</v>
      </c>
      <c r="L79" s="604">
        <v>219000000</v>
      </c>
      <c r="M79" s="605">
        <v>1360000000</v>
      </c>
      <c r="N79" s="605">
        <v>1360000000</v>
      </c>
      <c r="O79" s="605">
        <v>0</v>
      </c>
      <c r="P79" s="605">
        <v>0</v>
      </c>
      <c r="Q79" s="605">
        <v>0</v>
      </c>
      <c r="R79" s="605">
        <v>0</v>
      </c>
      <c r="S79" s="605">
        <v>1098908000</v>
      </c>
      <c r="T79" s="605">
        <v>22000000</v>
      </c>
      <c r="U79" s="605">
        <v>1076908000</v>
      </c>
      <c r="V79" s="601" t="s">
        <v>527</v>
      </c>
    </row>
    <row r="80" spans="1:22" ht="36">
      <c r="A80" s="618" t="s">
        <v>527</v>
      </c>
      <c r="B80" s="606" t="s">
        <v>685</v>
      </c>
      <c r="C80" s="607">
        <v>857908000</v>
      </c>
      <c r="D80" s="607">
        <v>0</v>
      </c>
      <c r="E80" s="607">
        <v>857908000</v>
      </c>
      <c r="F80" s="607">
        <v>1076908000</v>
      </c>
      <c r="G80" s="607">
        <v>0</v>
      </c>
      <c r="H80" s="607">
        <v>0</v>
      </c>
      <c r="I80" s="607">
        <v>0</v>
      </c>
      <c r="J80" s="607">
        <v>1076908000</v>
      </c>
      <c r="K80" s="607">
        <v>0</v>
      </c>
      <c r="L80" s="607">
        <v>219000000</v>
      </c>
      <c r="M80" s="608">
        <v>0</v>
      </c>
      <c r="N80" s="608">
        <v>0</v>
      </c>
      <c r="O80" s="608">
        <v>0</v>
      </c>
      <c r="P80" s="608">
        <v>0</v>
      </c>
      <c r="Q80" s="608">
        <v>0</v>
      </c>
      <c r="R80" s="608">
        <v>0</v>
      </c>
      <c r="S80" s="608">
        <v>1076908000</v>
      </c>
      <c r="T80" s="608">
        <v>0</v>
      </c>
      <c r="U80" s="608">
        <v>1076908000</v>
      </c>
      <c r="V80" s="601" t="s">
        <v>527</v>
      </c>
    </row>
    <row r="81" spans="1:22" ht="48">
      <c r="A81" s="618" t="s">
        <v>527</v>
      </c>
      <c r="B81" s="606" t="s">
        <v>714</v>
      </c>
      <c r="C81" s="607">
        <v>0</v>
      </c>
      <c r="D81" s="607">
        <v>0</v>
      </c>
      <c r="E81" s="607">
        <v>0</v>
      </c>
      <c r="F81" s="607">
        <v>640000000</v>
      </c>
      <c r="G81" s="607">
        <v>640000000</v>
      </c>
      <c r="H81" s="607">
        <v>640000000</v>
      </c>
      <c r="I81" s="607">
        <v>0</v>
      </c>
      <c r="J81" s="607">
        <v>0</v>
      </c>
      <c r="K81" s="607">
        <v>0</v>
      </c>
      <c r="L81" s="607">
        <v>0</v>
      </c>
      <c r="M81" s="608">
        <v>640000000</v>
      </c>
      <c r="N81" s="608">
        <v>640000000</v>
      </c>
      <c r="O81" s="608">
        <v>0</v>
      </c>
      <c r="P81" s="608">
        <v>0</v>
      </c>
      <c r="Q81" s="608">
        <v>0</v>
      </c>
      <c r="R81" s="608">
        <v>0</v>
      </c>
      <c r="S81" s="608">
        <v>0</v>
      </c>
      <c r="T81" s="608">
        <v>0</v>
      </c>
      <c r="U81" s="608">
        <v>0</v>
      </c>
      <c r="V81" s="601" t="s">
        <v>527</v>
      </c>
    </row>
    <row r="82" spans="1:22" ht="24">
      <c r="A82" s="618" t="s">
        <v>527</v>
      </c>
      <c r="B82" s="606" t="s">
        <v>715</v>
      </c>
      <c r="C82" s="607">
        <v>0</v>
      </c>
      <c r="D82" s="607">
        <v>0</v>
      </c>
      <c r="E82" s="607">
        <v>0</v>
      </c>
      <c r="F82" s="607">
        <v>240000000</v>
      </c>
      <c r="G82" s="607">
        <v>240000000</v>
      </c>
      <c r="H82" s="607">
        <v>240000000</v>
      </c>
      <c r="I82" s="607">
        <v>0</v>
      </c>
      <c r="J82" s="607">
        <v>0</v>
      </c>
      <c r="K82" s="607">
        <v>0</v>
      </c>
      <c r="L82" s="607">
        <v>0</v>
      </c>
      <c r="M82" s="608">
        <v>240000000</v>
      </c>
      <c r="N82" s="608">
        <v>240000000</v>
      </c>
      <c r="O82" s="608">
        <v>0</v>
      </c>
      <c r="P82" s="608">
        <v>0</v>
      </c>
      <c r="Q82" s="608">
        <v>0</v>
      </c>
      <c r="R82" s="608">
        <v>0</v>
      </c>
      <c r="S82" s="608">
        <v>0</v>
      </c>
      <c r="T82" s="608">
        <v>0</v>
      </c>
      <c r="U82" s="608">
        <v>0</v>
      </c>
      <c r="V82" s="601" t="s">
        <v>527</v>
      </c>
    </row>
    <row r="83" spans="1:22" ht="48">
      <c r="A83" s="618" t="s">
        <v>527</v>
      </c>
      <c r="B83" s="606" t="s">
        <v>716</v>
      </c>
      <c r="C83" s="607">
        <v>0</v>
      </c>
      <c r="D83" s="607">
        <v>0</v>
      </c>
      <c r="E83" s="607">
        <v>0</v>
      </c>
      <c r="F83" s="607">
        <v>502000000</v>
      </c>
      <c r="G83" s="607">
        <v>502000000</v>
      </c>
      <c r="H83" s="607">
        <v>502000000</v>
      </c>
      <c r="I83" s="607">
        <v>0</v>
      </c>
      <c r="J83" s="607">
        <v>0</v>
      </c>
      <c r="K83" s="607">
        <v>0</v>
      </c>
      <c r="L83" s="607">
        <v>0</v>
      </c>
      <c r="M83" s="608">
        <v>480000000</v>
      </c>
      <c r="N83" s="608">
        <v>480000000</v>
      </c>
      <c r="O83" s="608">
        <v>0</v>
      </c>
      <c r="P83" s="608">
        <v>0</v>
      </c>
      <c r="Q83" s="608">
        <v>0</v>
      </c>
      <c r="R83" s="608">
        <v>0</v>
      </c>
      <c r="S83" s="608">
        <v>22000000</v>
      </c>
      <c r="T83" s="608">
        <v>22000000</v>
      </c>
      <c r="U83" s="608">
        <v>0</v>
      </c>
      <c r="V83" s="601" t="s">
        <v>527</v>
      </c>
    </row>
    <row r="84" spans="1:22" ht="57">
      <c r="A84" s="619" t="s">
        <v>63</v>
      </c>
      <c r="B84" s="602" t="s">
        <v>717</v>
      </c>
      <c r="C84" s="599">
        <v>1527432500</v>
      </c>
      <c r="D84" s="599">
        <v>0</v>
      </c>
      <c r="E84" s="599">
        <v>1527432500</v>
      </c>
      <c r="F84" s="600">
        <v>5203432500</v>
      </c>
      <c r="G84" s="600">
        <v>0</v>
      </c>
      <c r="H84" s="600">
        <v>0</v>
      </c>
      <c r="I84" s="600">
        <v>0</v>
      </c>
      <c r="J84" s="600">
        <v>5203432500</v>
      </c>
      <c r="K84" s="600">
        <v>0</v>
      </c>
      <c r="L84" s="600">
        <v>3676000000</v>
      </c>
      <c r="M84" s="599">
        <v>1300050000</v>
      </c>
      <c r="N84" s="599">
        <v>0</v>
      </c>
      <c r="O84" s="599">
        <v>1300050000</v>
      </c>
      <c r="P84" s="599">
        <v>0</v>
      </c>
      <c r="Q84" s="599">
        <v>0</v>
      </c>
      <c r="R84" s="599">
        <v>0</v>
      </c>
      <c r="S84" s="599">
        <v>3903382500</v>
      </c>
      <c r="T84" s="599">
        <v>0</v>
      </c>
      <c r="U84" s="599">
        <v>3903382500</v>
      </c>
      <c r="V84" s="601" t="s">
        <v>527</v>
      </c>
    </row>
    <row r="85" spans="1:22">
      <c r="A85" s="618" t="s">
        <v>527</v>
      </c>
      <c r="B85" s="603" t="s">
        <v>550</v>
      </c>
      <c r="C85" s="604">
        <v>1527432500</v>
      </c>
      <c r="D85" s="604">
        <v>0</v>
      </c>
      <c r="E85" s="604">
        <v>1527432500</v>
      </c>
      <c r="F85" s="604">
        <v>5203432500</v>
      </c>
      <c r="G85" s="604">
        <v>0</v>
      </c>
      <c r="H85" s="604">
        <v>0</v>
      </c>
      <c r="I85" s="604">
        <v>0</v>
      </c>
      <c r="J85" s="604">
        <v>5203432500</v>
      </c>
      <c r="K85" s="604">
        <v>0</v>
      </c>
      <c r="L85" s="604">
        <v>3676000000</v>
      </c>
      <c r="M85" s="605">
        <v>1300050000</v>
      </c>
      <c r="N85" s="605">
        <v>0</v>
      </c>
      <c r="O85" s="605">
        <v>1300050000</v>
      </c>
      <c r="P85" s="605">
        <v>0</v>
      </c>
      <c r="Q85" s="605">
        <v>0</v>
      </c>
      <c r="R85" s="605">
        <v>0</v>
      </c>
      <c r="S85" s="605">
        <v>3903382500</v>
      </c>
      <c r="T85" s="605">
        <v>0</v>
      </c>
      <c r="U85" s="605">
        <v>3903382500</v>
      </c>
      <c r="V85" s="601" t="s">
        <v>527</v>
      </c>
    </row>
    <row r="86" spans="1:22" ht="36">
      <c r="A86" s="618" t="s">
        <v>527</v>
      </c>
      <c r="B86" s="606" t="s">
        <v>685</v>
      </c>
      <c r="C86" s="607">
        <v>1527432500</v>
      </c>
      <c r="D86" s="607">
        <v>0</v>
      </c>
      <c r="E86" s="607">
        <v>1527432500</v>
      </c>
      <c r="F86" s="607">
        <v>5203432500</v>
      </c>
      <c r="G86" s="607">
        <v>0</v>
      </c>
      <c r="H86" s="607">
        <v>0</v>
      </c>
      <c r="I86" s="607">
        <v>0</v>
      </c>
      <c r="J86" s="607">
        <v>5203432500</v>
      </c>
      <c r="K86" s="607">
        <v>0</v>
      </c>
      <c r="L86" s="607">
        <v>3676000000</v>
      </c>
      <c r="M86" s="608">
        <v>1300050000</v>
      </c>
      <c r="N86" s="608">
        <v>0</v>
      </c>
      <c r="O86" s="608">
        <v>1300050000</v>
      </c>
      <c r="P86" s="608">
        <v>0</v>
      </c>
      <c r="Q86" s="608">
        <v>0</v>
      </c>
      <c r="R86" s="608">
        <v>0</v>
      </c>
      <c r="S86" s="608">
        <v>3903382500</v>
      </c>
      <c r="T86" s="608">
        <v>0</v>
      </c>
      <c r="U86" s="608">
        <v>3903382500</v>
      </c>
      <c r="V86" s="601" t="s">
        <v>527</v>
      </c>
    </row>
    <row r="87" spans="1:22" ht="68.400000000000006">
      <c r="A87" s="619" t="s">
        <v>66</v>
      </c>
      <c r="B87" s="602" t="s">
        <v>718</v>
      </c>
      <c r="C87" s="599">
        <v>28714000</v>
      </c>
      <c r="D87" s="599">
        <v>2899000</v>
      </c>
      <c r="E87" s="599">
        <v>25815000</v>
      </c>
      <c r="F87" s="600">
        <v>6836791000</v>
      </c>
      <c r="G87" s="600">
        <v>6349976000</v>
      </c>
      <c r="H87" s="600">
        <v>4934000000</v>
      </c>
      <c r="I87" s="600">
        <v>1413077000</v>
      </c>
      <c r="J87" s="600">
        <v>486815000</v>
      </c>
      <c r="K87" s="600">
        <v>0</v>
      </c>
      <c r="L87" s="600">
        <v>461000000</v>
      </c>
      <c r="M87" s="599">
        <v>6635149000</v>
      </c>
      <c r="N87" s="599">
        <v>6148334000</v>
      </c>
      <c r="O87" s="599">
        <v>486815000</v>
      </c>
      <c r="P87" s="599">
        <v>0</v>
      </c>
      <c r="Q87" s="599">
        <v>0</v>
      </c>
      <c r="R87" s="599">
        <v>0</v>
      </c>
      <c r="S87" s="599">
        <v>201642000</v>
      </c>
      <c r="T87" s="599">
        <v>201642000</v>
      </c>
      <c r="U87" s="599">
        <v>0</v>
      </c>
      <c r="V87" s="601" t="s">
        <v>527</v>
      </c>
    </row>
    <row r="88" spans="1:22">
      <c r="A88" s="618" t="s">
        <v>527</v>
      </c>
      <c r="B88" s="603" t="s">
        <v>550</v>
      </c>
      <c r="C88" s="604">
        <v>28714000</v>
      </c>
      <c r="D88" s="604">
        <v>2899000</v>
      </c>
      <c r="E88" s="604">
        <v>25815000</v>
      </c>
      <c r="F88" s="604">
        <v>6836791000</v>
      </c>
      <c r="G88" s="604">
        <v>6349976000</v>
      </c>
      <c r="H88" s="604">
        <v>4934000000</v>
      </c>
      <c r="I88" s="604">
        <v>1413077000</v>
      </c>
      <c r="J88" s="604">
        <v>486815000</v>
      </c>
      <c r="K88" s="604">
        <v>0</v>
      </c>
      <c r="L88" s="604">
        <v>461000000</v>
      </c>
      <c r="M88" s="605">
        <v>6635149000</v>
      </c>
      <c r="N88" s="605">
        <v>6148334000</v>
      </c>
      <c r="O88" s="605">
        <v>486815000</v>
      </c>
      <c r="P88" s="605">
        <v>0</v>
      </c>
      <c r="Q88" s="605">
        <v>0</v>
      </c>
      <c r="R88" s="605">
        <v>0</v>
      </c>
      <c r="S88" s="605">
        <v>201642000</v>
      </c>
      <c r="T88" s="605">
        <v>201642000</v>
      </c>
      <c r="U88" s="605">
        <v>0</v>
      </c>
      <c r="V88" s="601" t="s">
        <v>527</v>
      </c>
    </row>
    <row r="89" spans="1:22" ht="36">
      <c r="A89" s="618" t="s">
        <v>527</v>
      </c>
      <c r="B89" s="606" t="s">
        <v>685</v>
      </c>
      <c r="C89" s="607">
        <v>25815000</v>
      </c>
      <c r="D89" s="607">
        <v>0</v>
      </c>
      <c r="E89" s="607">
        <v>25815000</v>
      </c>
      <c r="F89" s="607">
        <v>486815000</v>
      </c>
      <c r="G89" s="607">
        <v>0</v>
      </c>
      <c r="H89" s="607">
        <v>0</v>
      </c>
      <c r="I89" s="607">
        <v>0</v>
      </c>
      <c r="J89" s="607">
        <v>486815000</v>
      </c>
      <c r="K89" s="607">
        <v>0</v>
      </c>
      <c r="L89" s="607">
        <v>461000000</v>
      </c>
      <c r="M89" s="608">
        <v>486815000</v>
      </c>
      <c r="N89" s="608">
        <v>0</v>
      </c>
      <c r="O89" s="608">
        <v>486815000</v>
      </c>
      <c r="P89" s="608">
        <v>0</v>
      </c>
      <c r="Q89" s="608">
        <v>0</v>
      </c>
      <c r="R89" s="608">
        <v>0</v>
      </c>
      <c r="S89" s="608">
        <v>0</v>
      </c>
      <c r="T89" s="608">
        <v>0</v>
      </c>
      <c r="U89" s="608">
        <v>0</v>
      </c>
      <c r="V89" s="601" t="s">
        <v>527</v>
      </c>
    </row>
    <row r="90" spans="1:22" ht="36">
      <c r="A90" s="618" t="s">
        <v>527</v>
      </c>
      <c r="B90" s="606" t="s">
        <v>719</v>
      </c>
      <c r="C90" s="607">
        <v>2899000</v>
      </c>
      <c r="D90" s="607">
        <v>2899000</v>
      </c>
      <c r="E90" s="607">
        <v>0</v>
      </c>
      <c r="F90" s="607">
        <v>602899000</v>
      </c>
      <c r="G90" s="607">
        <v>602899000</v>
      </c>
      <c r="H90" s="607">
        <v>600000000</v>
      </c>
      <c r="I90" s="607">
        <v>0</v>
      </c>
      <c r="J90" s="607">
        <v>0</v>
      </c>
      <c r="K90" s="607">
        <v>0</v>
      </c>
      <c r="L90" s="607">
        <v>0</v>
      </c>
      <c r="M90" s="608">
        <v>602899000</v>
      </c>
      <c r="N90" s="608">
        <v>602899000</v>
      </c>
      <c r="O90" s="608">
        <v>0</v>
      </c>
      <c r="P90" s="608">
        <v>0</v>
      </c>
      <c r="Q90" s="608">
        <v>0</v>
      </c>
      <c r="R90" s="608">
        <v>0</v>
      </c>
      <c r="S90" s="608">
        <v>0</v>
      </c>
      <c r="T90" s="608">
        <v>0</v>
      </c>
      <c r="U90" s="608">
        <v>0</v>
      </c>
      <c r="V90" s="601" t="s">
        <v>527</v>
      </c>
    </row>
    <row r="91" spans="1:22" ht="36">
      <c r="A91" s="618" t="s">
        <v>527</v>
      </c>
      <c r="B91" s="606" t="s">
        <v>720</v>
      </c>
      <c r="C91" s="607">
        <v>0</v>
      </c>
      <c r="D91" s="607">
        <v>0</v>
      </c>
      <c r="E91" s="607">
        <v>0</v>
      </c>
      <c r="F91" s="607">
        <v>286000000</v>
      </c>
      <c r="G91" s="607">
        <v>286000000</v>
      </c>
      <c r="H91" s="607">
        <v>286000000</v>
      </c>
      <c r="I91" s="607">
        <v>0</v>
      </c>
      <c r="J91" s="607">
        <v>0</v>
      </c>
      <c r="K91" s="607">
        <v>0</v>
      </c>
      <c r="L91" s="607">
        <v>0</v>
      </c>
      <c r="M91" s="608">
        <v>286000000</v>
      </c>
      <c r="N91" s="608">
        <v>286000000</v>
      </c>
      <c r="O91" s="608">
        <v>0</v>
      </c>
      <c r="P91" s="608">
        <v>0</v>
      </c>
      <c r="Q91" s="608">
        <v>0</v>
      </c>
      <c r="R91" s="608">
        <v>0</v>
      </c>
      <c r="S91" s="608">
        <v>0</v>
      </c>
      <c r="T91" s="608">
        <v>0</v>
      </c>
      <c r="U91" s="608">
        <v>0</v>
      </c>
      <c r="V91" s="601" t="s">
        <v>527</v>
      </c>
    </row>
    <row r="92" spans="1:22" ht="36">
      <c r="A92" s="618" t="s">
        <v>527</v>
      </c>
      <c r="B92" s="606" t="s">
        <v>721</v>
      </c>
      <c r="C92" s="607">
        <v>0</v>
      </c>
      <c r="D92" s="607">
        <v>0</v>
      </c>
      <c r="E92" s="607">
        <v>0</v>
      </c>
      <c r="F92" s="607">
        <v>100000000</v>
      </c>
      <c r="G92" s="607">
        <v>100000000</v>
      </c>
      <c r="H92" s="607">
        <v>100000000</v>
      </c>
      <c r="I92" s="607">
        <v>0</v>
      </c>
      <c r="J92" s="607">
        <v>0</v>
      </c>
      <c r="K92" s="607">
        <v>0</v>
      </c>
      <c r="L92" s="607">
        <v>0</v>
      </c>
      <c r="M92" s="608">
        <v>95412000</v>
      </c>
      <c r="N92" s="608">
        <v>95412000</v>
      </c>
      <c r="O92" s="608">
        <v>0</v>
      </c>
      <c r="P92" s="608">
        <v>0</v>
      </c>
      <c r="Q92" s="608">
        <v>0</v>
      </c>
      <c r="R92" s="608">
        <v>0</v>
      </c>
      <c r="S92" s="608">
        <v>4588000</v>
      </c>
      <c r="T92" s="608">
        <v>4588000</v>
      </c>
      <c r="U92" s="608">
        <v>0</v>
      </c>
      <c r="V92" s="601" t="s">
        <v>527</v>
      </c>
    </row>
    <row r="93" spans="1:22" ht="24">
      <c r="A93" s="618" t="s">
        <v>527</v>
      </c>
      <c r="B93" s="606" t="s">
        <v>722</v>
      </c>
      <c r="C93" s="607">
        <v>0</v>
      </c>
      <c r="D93" s="607">
        <v>0</v>
      </c>
      <c r="E93" s="607">
        <v>0</v>
      </c>
      <c r="F93" s="607">
        <v>800000000</v>
      </c>
      <c r="G93" s="607">
        <v>800000000</v>
      </c>
      <c r="H93" s="607">
        <v>800000000</v>
      </c>
      <c r="I93" s="607">
        <v>0</v>
      </c>
      <c r="J93" s="607">
        <v>0</v>
      </c>
      <c r="K93" s="607">
        <v>0</v>
      </c>
      <c r="L93" s="607">
        <v>0</v>
      </c>
      <c r="M93" s="608">
        <v>800000000</v>
      </c>
      <c r="N93" s="608">
        <v>800000000</v>
      </c>
      <c r="O93" s="608">
        <v>0</v>
      </c>
      <c r="P93" s="608">
        <v>0</v>
      </c>
      <c r="Q93" s="608">
        <v>0</v>
      </c>
      <c r="R93" s="608">
        <v>0</v>
      </c>
      <c r="S93" s="608">
        <v>0</v>
      </c>
      <c r="T93" s="608">
        <v>0</v>
      </c>
      <c r="U93" s="608">
        <v>0</v>
      </c>
      <c r="V93" s="601" t="s">
        <v>527</v>
      </c>
    </row>
    <row r="94" spans="1:22" ht="24">
      <c r="A94" s="618" t="s">
        <v>527</v>
      </c>
      <c r="B94" s="606" t="s">
        <v>723</v>
      </c>
      <c r="C94" s="607">
        <v>0</v>
      </c>
      <c r="D94" s="607">
        <v>0</v>
      </c>
      <c r="E94" s="607">
        <v>0</v>
      </c>
      <c r="F94" s="607">
        <v>1200000000</v>
      </c>
      <c r="G94" s="607">
        <v>1200000000</v>
      </c>
      <c r="H94" s="607">
        <v>1200000000</v>
      </c>
      <c r="I94" s="607">
        <v>0</v>
      </c>
      <c r="J94" s="607">
        <v>0</v>
      </c>
      <c r="K94" s="607">
        <v>0</v>
      </c>
      <c r="L94" s="607">
        <v>0</v>
      </c>
      <c r="M94" s="608">
        <v>1020195000</v>
      </c>
      <c r="N94" s="608">
        <v>1020195000</v>
      </c>
      <c r="O94" s="608">
        <v>0</v>
      </c>
      <c r="P94" s="608">
        <v>0</v>
      </c>
      <c r="Q94" s="608">
        <v>0</v>
      </c>
      <c r="R94" s="608">
        <v>0</v>
      </c>
      <c r="S94" s="608">
        <v>179805000</v>
      </c>
      <c r="T94" s="608">
        <v>179805000</v>
      </c>
      <c r="U94" s="608">
        <v>0</v>
      </c>
      <c r="V94" s="601" t="s">
        <v>527</v>
      </c>
    </row>
    <row r="95" spans="1:22" ht="24">
      <c r="A95" s="618" t="s">
        <v>527</v>
      </c>
      <c r="B95" s="606" t="s">
        <v>724</v>
      </c>
      <c r="C95" s="607">
        <v>0</v>
      </c>
      <c r="D95" s="607">
        <v>0</v>
      </c>
      <c r="E95" s="607">
        <v>0</v>
      </c>
      <c r="F95" s="607">
        <v>800000000</v>
      </c>
      <c r="G95" s="607">
        <v>800000000</v>
      </c>
      <c r="H95" s="607">
        <v>800000000</v>
      </c>
      <c r="I95" s="607">
        <v>0</v>
      </c>
      <c r="J95" s="607">
        <v>0</v>
      </c>
      <c r="K95" s="607">
        <v>0</v>
      </c>
      <c r="L95" s="607">
        <v>0</v>
      </c>
      <c r="M95" s="608">
        <v>798977000</v>
      </c>
      <c r="N95" s="608">
        <v>798977000</v>
      </c>
      <c r="O95" s="608">
        <v>0</v>
      </c>
      <c r="P95" s="608">
        <v>0</v>
      </c>
      <c r="Q95" s="608">
        <v>0</v>
      </c>
      <c r="R95" s="608">
        <v>0</v>
      </c>
      <c r="S95" s="608">
        <v>1023000</v>
      </c>
      <c r="T95" s="608">
        <v>1023000</v>
      </c>
      <c r="U95" s="608">
        <v>0</v>
      </c>
      <c r="V95" s="601" t="s">
        <v>527</v>
      </c>
    </row>
    <row r="96" spans="1:22" ht="24">
      <c r="A96" s="618" t="s">
        <v>527</v>
      </c>
      <c r="B96" s="606" t="s">
        <v>725</v>
      </c>
      <c r="C96" s="607">
        <v>0</v>
      </c>
      <c r="D96" s="607">
        <v>0</v>
      </c>
      <c r="E96" s="607">
        <v>0</v>
      </c>
      <c r="F96" s="607">
        <v>800000000</v>
      </c>
      <c r="G96" s="607">
        <v>800000000</v>
      </c>
      <c r="H96" s="607">
        <v>800000000</v>
      </c>
      <c r="I96" s="607">
        <v>0</v>
      </c>
      <c r="J96" s="607">
        <v>0</v>
      </c>
      <c r="K96" s="607">
        <v>0</v>
      </c>
      <c r="L96" s="607">
        <v>0</v>
      </c>
      <c r="M96" s="608">
        <v>798460000</v>
      </c>
      <c r="N96" s="608">
        <v>798460000</v>
      </c>
      <c r="O96" s="608">
        <v>0</v>
      </c>
      <c r="P96" s="608">
        <v>0</v>
      </c>
      <c r="Q96" s="608">
        <v>0</v>
      </c>
      <c r="R96" s="608">
        <v>0</v>
      </c>
      <c r="S96" s="608">
        <v>1540000</v>
      </c>
      <c r="T96" s="608">
        <v>1540000</v>
      </c>
      <c r="U96" s="608">
        <v>0</v>
      </c>
      <c r="V96" s="601" t="s">
        <v>527</v>
      </c>
    </row>
    <row r="97" spans="1:22" ht="24">
      <c r="A97" s="618" t="s">
        <v>527</v>
      </c>
      <c r="B97" s="606" t="s">
        <v>726</v>
      </c>
      <c r="C97" s="607">
        <v>0</v>
      </c>
      <c r="D97" s="607">
        <v>0</v>
      </c>
      <c r="E97" s="607">
        <v>0</v>
      </c>
      <c r="F97" s="607">
        <v>348000000</v>
      </c>
      <c r="G97" s="607">
        <v>348000000</v>
      </c>
      <c r="H97" s="607">
        <v>348000000</v>
      </c>
      <c r="I97" s="607">
        <v>0</v>
      </c>
      <c r="J97" s="607">
        <v>0</v>
      </c>
      <c r="K97" s="607">
        <v>0</v>
      </c>
      <c r="L97" s="607">
        <v>0</v>
      </c>
      <c r="M97" s="608">
        <v>340480000</v>
      </c>
      <c r="N97" s="608">
        <v>340480000</v>
      </c>
      <c r="O97" s="608">
        <v>0</v>
      </c>
      <c r="P97" s="608">
        <v>0</v>
      </c>
      <c r="Q97" s="608">
        <v>0</v>
      </c>
      <c r="R97" s="608">
        <v>0</v>
      </c>
      <c r="S97" s="608">
        <v>7520000</v>
      </c>
      <c r="T97" s="608">
        <v>7520000</v>
      </c>
      <c r="U97" s="608">
        <v>0</v>
      </c>
      <c r="V97" s="601" t="s">
        <v>527</v>
      </c>
    </row>
    <row r="98" spans="1:22" ht="36">
      <c r="A98" s="618" t="s">
        <v>527</v>
      </c>
      <c r="B98" s="606" t="s">
        <v>727</v>
      </c>
      <c r="C98" s="607">
        <v>0</v>
      </c>
      <c r="D98" s="607">
        <v>0</v>
      </c>
      <c r="E98" s="607">
        <v>0</v>
      </c>
      <c r="F98" s="607">
        <v>1000000000</v>
      </c>
      <c r="G98" s="607">
        <v>1000000000</v>
      </c>
      <c r="H98" s="607">
        <v>0</v>
      </c>
      <c r="I98" s="607">
        <v>1000000000</v>
      </c>
      <c r="J98" s="607">
        <v>0</v>
      </c>
      <c r="K98" s="607">
        <v>0</v>
      </c>
      <c r="L98" s="607">
        <v>0</v>
      </c>
      <c r="M98" s="608">
        <v>992834000</v>
      </c>
      <c r="N98" s="608">
        <v>992834000</v>
      </c>
      <c r="O98" s="608">
        <v>0</v>
      </c>
      <c r="P98" s="608">
        <v>0</v>
      </c>
      <c r="Q98" s="608">
        <v>0</v>
      </c>
      <c r="R98" s="608">
        <v>0</v>
      </c>
      <c r="S98" s="608">
        <v>7166000</v>
      </c>
      <c r="T98" s="608">
        <v>7166000</v>
      </c>
      <c r="U98" s="608">
        <v>0</v>
      </c>
      <c r="V98" s="601" t="s">
        <v>527</v>
      </c>
    </row>
    <row r="99" spans="1:22" s="706" customFormat="1" ht="24">
      <c r="A99" s="708" t="s">
        <v>527</v>
      </c>
      <c r="B99" s="709" t="s">
        <v>828</v>
      </c>
      <c r="C99" s="710">
        <v>0</v>
      </c>
      <c r="D99" s="710">
        <v>0</v>
      </c>
      <c r="E99" s="710">
        <v>0</v>
      </c>
      <c r="F99" s="710">
        <v>413077000</v>
      </c>
      <c r="G99" s="710">
        <v>413077000</v>
      </c>
      <c r="H99" s="710">
        <v>0</v>
      </c>
      <c r="I99" s="710">
        <v>413077000</v>
      </c>
      <c r="J99" s="710">
        <v>0</v>
      </c>
      <c r="K99" s="710">
        <v>0</v>
      </c>
      <c r="L99" s="710">
        <v>0</v>
      </c>
      <c r="M99" s="707">
        <v>413077000</v>
      </c>
      <c r="N99" s="707">
        <v>413077000</v>
      </c>
      <c r="O99" s="707">
        <v>0</v>
      </c>
      <c r="P99" s="707">
        <v>0</v>
      </c>
      <c r="Q99" s="707">
        <v>0</v>
      </c>
      <c r="R99" s="707">
        <v>0</v>
      </c>
      <c r="S99" s="707">
        <v>0</v>
      </c>
      <c r="T99" s="707">
        <v>0</v>
      </c>
      <c r="U99" s="707">
        <v>0</v>
      </c>
      <c r="V99" s="711" t="s">
        <v>527</v>
      </c>
    </row>
    <row r="100" spans="1:22" ht="34.200000000000003">
      <c r="A100" s="619" t="s">
        <v>729</v>
      </c>
      <c r="B100" s="602" t="s">
        <v>730</v>
      </c>
      <c r="C100" s="599">
        <v>0</v>
      </c>
      <c r="D100" s="599">
        <v>0</v>
      </c>
      <c r="E100" s="599">
        <v>0</v>
      </c>
      <c r="F100" s="600">
        <v>3954000000</v>
      </c>
      <c r="G100" s="600">
        <v>0</v>
      </c>
      <c r="H100" s="600">
        <v>0</v>
      </c>
      <c r="I100" s="600">
        <v>0</v>
      </c>
      <c r="J100" s="600">
        <v>3954000000</v>
      </c>
      <c r="K100" s="600">
        <v>0</v>
      </c>
      <c r="L100" s="600">
        <v>3954000000</v>
      </c>
      <c r="M100" s="599">
        <v>0</v>
      </c>
      <c r="N100" s="599">
        <v>0</v>
      </c>
      <c r="O100" s="599">
        <v>0</v>
      </c>
      <c r="P100" s="599">
        <v>0</v>
      </c>
      <c r="Q100" s="599">
        <v>0</v>
      </c>
      <c r="R100" s="599">
        <v>0</v>
      </c>
      <c r="S100" s="599">
        <v>3954000000</v>
      </c>
      <c r="T100" s="599">
        <v>0</v>
      </c>
      <c r="U100" s="599">
        <v>3954000000</v>
      </c>
      <c r="V100" s="601" t="s">
        <v>527</v>
      </c>
    </row>
    <row r="101" spans="1:22">
      <c r="A101" s="618" t="s">
        <v>527</v>
      </c>
      <c r="B101" s="603" t="s">
        <v>550</v>
      </c>
      <c r="C101" s="604">
        <v>0</v>
      </c>
      <c r="D101" s="604">
        <v>0</v>
      </c>
      <c r="E101" s="604">
        <v>0</v>
      </c>
      <c r="F101" s="604">
        <v>3954000000</v>
      </c>
      <c r="G101" s="604">
        <v>0</v>
      </c>
      <c r="H101" s="604">
        <v>0</v>
      </c>
      <c r="I101" s="604">
        <v>0</v>
      </c>
      <c r="J101" s="604">
        <v>3954000000</v>
      </c>
      <c r="K101" s="604">
        <v>0</v>
      </c>
      <c r="L101" s="604">
        <v>3954000000</v>
      </c>
      <c r="M101" s="605">
        <v>0</v>
      </c>
      <c r="N101" s="605">
        <v>0</v>
      </c>
      <c r="O101" s="605">
        <v>0</v>
      </c>
      <c r="P101" s="605">
        <v>0</v>
      </c>
      <c r="Q101" s="605">
        <v>0</v>
      </c>
      <c r="R101" s="605">
        <v>0</v>
      </c>
      <c r="S101" s="605">
        <v>3954000000</v>
      </c>
      <c r="T101" s="605">
        <v>0</v>
      </c>
      <c r="U101" s="605">
        <v>3954000000</v>
      </c>
      <c r="V101" s="601" t="s">
        <v>527</v>
      </c>
    </row>
    <row r="102" spans="1:22" ht="36">
      <c r="A102" s="618" t="s">
        <v>527</v>
      </c>
      <c r="B102" s="606" t="s">
        <v>685</v>
      </c>
      <c r="C102" s="607">
        <v>0</v>
      </c>
      <c r="D102" s="607">
        <v>0</v>
      </c>
      <c r="E102" s="607">
        <v>0</v>
      </c>
      <c r="F102" s="607">
        <v>3954000000</v>
      </c>
      <c r="G102" s="607">
        <v>0</v>
      </c>
      <c r="H102" s="607">
        <v>0</v>
      </c>
      <c r="I102" s="607">
        <v>0</v>
      </c>
      <c r="J102" s="607">
        <v>3954000000</v>
      </c>
      <c r="K102" s="607">
        <v>0</v>
      </c>
      <c r="L102" s="607">
        <v>3954000000</v>
      </c>
      <c r="M102" s="608">
        <v>0</v>
      </c>
      <c r="N102" s="608">
        <v>0</v>
      </c>
      <c r="O102" s="608">
        <v>0</v>
      </c>
      <c r="P102" s="608">
        <v>0</v>
      </c>
      <c r="Q102" s="608">
        <v>0</v>
      </c>
      <c r="R102" s="608">
        <v>0</v>
      </c>
      <c r="S102" s="608">
        <v>3954000000</v>
      </c>
      <c r="T102" s="608">
        <v>0</v>
      </c>
      <c r="U102" s="608">
        <v>3954000000</v>
      </c>
      <c r="V102" s="601" t="s">
        <v>527</v>
      </c>
    </row>
    <row r="103" spans="1:22" ht="45.6">
      <c r="A103" s="619" t="s">
        <v>731</v>
      </c>
      <c r="B103" s="602" t="s">
        <v>732</v>
      </c>
      <c r="C103" s="599">
        <v>0</v>
      </c>
      <c r="D103" s="599">
        <v>0</v>
      </c>
      <c r="E103" s="599">
        <v>0</v>
      </c>
      <c r="F103" s="600">
        <v>328000000</v>
      </c>
      <c r="G103" s="600">
        <v>0</v>
      </c>
      <c r="H103" s="600">
        <v>0</v>
      </c>
      <c r="I103" s="600">
        <v>0</v>
      </c>
      <c r="J103" s="600">
        <v>328000000</v>
      </c>
      <c r="K103" s="600">
        <v>0</v>
      </c>
      <c r="L103" s="600">
        <v>328000000</v>
      </c>
      <c r="M103" s="599">
        <v>0</v>
      </c>
      <c r="N103" s="599">
        <v>0</v>
      </c>
      <c r="O103" s="599">
        <v>0</v>
      </c>
      <c r="P103" s="599">
        <v>0</v>
      </c>
      <c r="Q103" s="599">
        <v>0</v>
      </c>
      <c r="R103" s="599">
        <v>0</v>
      </c>
      <c r="S103" s="599">
        <v>328000000</v>
      </c>
      <c r="T103" s="599">
        <v>0</v>
      </c>
      <c r="U103" s="599">
        <v>328000000</v>
      </c>
      <c r="V103" s="601" t="s">
        <v>527</v>
      </c>
    </row>
    <row r="104" spans="1:22">
      <c r="A104" s="618" t="s">
        <v>527</v>
      </c>
      <c r="B104" s="603" t="s">
        <v>550</v>
      </c>
      <c r="C104" s="604">
        <v>0</v>
      </c>
      <c r="D104" s="604">
        <v>0</v>
      </c>
      <c r="E104" s="604">
        <v>0</v>
      </c>
      <c r="F104" s="604">
        <v>328000000</v>
      </c>
      <c r="G104" s="604">
        <v>0</v>
      </c>
      <c r="H104" s="604">
        <v>0</v>
      </c>
      <c r="I104" s="604">
        <v>0</v>
      </c>
      <c r="J104" s="604">
        <v>328000000</v>
      </c>
      <c r="K104" s="604">
        <v>0</v>
      </c>
      <c r="L104" s="604">
        <v>328000000</v>
      </c>
      <c r="M104" s="605">
        <v>0</v>
      </c>
      <c r="N104" s="605">
        <v>0</v>
      </c>
      <c r="O104" s="605">
        <v>0</v>
      </c>
      <c r="P104" s="605">
        <v>0</v>
      </c>
      <c r="Q104" s="605">
        <v>0</v>
      </c>
      <c r="R104" s="605">
        <v>0</v>
      </c>
      <c r="S104" s="605">
        <v>328000000</v>
      </c>
      <c r="T104" s="605">
        <v>0</v>
      </c>
      <c r="U104" s="605">
        <v>328000000</v>
      </c>
      <c r="V104" s="601" t="s">
        <v>527</v>
      </c>
    </row>
    <row r="105" spans="1:22" ht="24">
      <c r="A105" s="618" t="s">
        <v>527</v>
      </c>
      <c r="B105" s="606" t="s">
        <v>683</v>
      </c>
      <c r="C105" s="607">
        <v>0</v>
      </c>
      <c r="D105" s="607">
        <v>0</v>
      </c>
      <c r="E105" s="607">
        <v>0</v>
      </c>
      <c r="F105" s="607">
        <v>328000000</v>
      </c>
      <c r="G105" s="607">
        <v>0</v>
      </c>
      <c r="H105" s="607">
        <v>0</v>
      </c>
      <c r="I105" s="607">
        <v>0</v>
      </c>
      <c r="J105" s="607">
        <v>328000000</v>
      </c>
      <c r="K105" s="607">
        <v>0</v>
      </c>
      <c r="L105" s="607">
        <v>328000000</v>
      </c>
      <c r="M105" s="608">
        <v>0</v>
      </c>
      <c r="N105" s="608">
        <v>0</v>
      </c>
      <c r="O105" s="608">
        <v>0</v>
      </c>
      <c r="P105" s="608">
        <v>0</v>
      </c>
      <c r="Q105" s="608">
        <v>0</v>
      </c>
      <c r="R105" s="608">
        <v>0</v>
      </c>
      <c r="S105" s="608">
        <v>328000000</v>
      </c>
      <c r="T105" s="608">
        <v>0</v>
      </c>
      <c r="U105" s="608">
        <v>328000000</v>
      </c>
      <c r="V105" s="601" t="s">
        <v>527</v>
      </c>
    </row>
    <row r="106" spans="1:22" ht="57">
      <c r="A106" s="619" t="s">
        <v>733</v>
      </c>
      <c r="B106" s="602" t="s">
        <v>734</v>
      </c>
      <c r="C106" s="599">
        <v>0</v>
      </c>
      <c r="D106" s="599">
        <v>0</v>
      </c>
      <c r="E106" s="599">
        <v>0</v>
      </c>
      <c r="F106" s="600">
        <v>221033000</v>
      </c>
      <c r="G106" s="600">
        <v>0</v>
      </c>
      <c r="H106" s="600">
        <v>0</v>
      </c>
      <c r="I106" s="600">
        <v>0</v>
      </c>
      <c r="J106" s="600">
        <v>221033000</v>
      </c>
      <c r="K106" s="600">
        <v>0</v>
      </c>
      <c r="L106" s="600">
        <v>221033000</v>
      </c>
      <c r="M106" s="599">
        <v>0</v>
      </c>
      <c r="N106" s="599">
        <v>0</v>
      </c>
      <c r="O106" s="599">
        <v>0</v>
      </c>
      <c r="P106" s="599">
        <v>0</v>
      </c>
      <c r="Q106" s="599">
        <v>0</v>
      </c>
      <c r="R106" s="599">
        <v>0</v>
      </c>
      <c r="S106" s="599">
        <v>221033000</v>
      </c>
      <c r="T106" s="599">
        <v>0</v>
      </c>
      <c r="U106" s="599">
        <v>221033000</v>
      </c>
      <c r="V106" s="601" t="s">
        <v>527</v>
      </c>
    </row>
    <row r="107" spans="1:22">
      <c r="A107" s="618" t="s">
        <v>527</v>
      </c>
      <c r="B107" s="603" t="s">
        <v>550</v>
      </c>
      <c r="C107" s="604">
        <v>0</v>
      </c>
      <c r="D107" s="604">
        <v>0</v>
      </c>
      <c r="E107" s="604">
        <v>0</v>
      </c>
      <c r="F107" s="604">
        <v>221033000</v>
      </c>
      <c r="G107" s="604">
        <v>0</v>
      </c>
      <c r="H107" s="604">
        <v>0</v>
      </c>
      <c r="I107" s="604">
        <v>0</v>
      </c>
      <c r="J107" s="604">
        <v>221033000</v>
      </c>
      <c r="K107" s="604">
        <v>0</v>
      </c>
      <c r="L107" s="604">
        <v>221033000</v>
      </c>
      <c r="M107" s="605">
        <v>0</v>
      </c>
      <c r="N107" s="605">
        <v>0</v>
      </c>
      <c r="O107" s="605">
        <v>0</v>
      </c>
      <c r="P107" s="605">
        <v>0</v>
      </c>
      <c r="Q107" s="605">
        <v>0</v>
      </c>
      <c r="R107" s="605">
        <v>0</v>
      </c>
      <c r="S107" s="605">
        <v>221033000</v>
      </c>
      <c r="T107" s="605">
        <v>0</v>
      </c>
      <c r="U107" s="605">
        <v>221033000</v>
      </c>
      <c r="V107" s="601" t="s">
        <v>527</v>
      </c>
    </row>
    <row r="108" spans="1:22" ht="36">
      <c r="A108" s="618" t="s">
        <v>527</v>
      </c>
      <c r="B108" s="606" t="s">
        <v>685</v>
      </c>
      <c r="C108" s="607">
        <v>0</v>
      </c>
      <c r="D108" s="607">
        <v>0</v>
      </c>
      <c r="E108" s="607">
        <v>0</v>
      </c>
      <c r="F108" s="607">
        <v>221033000</v>
      </c>
      <c r="G108" s="607">
        <v>0</v>
      </c>
      <c r="H108" s="607">
        <v>0</v>
      </c>
      <c r="I108" s="607">
        <v>0</v>
      </c>
      <c r="J108" s="607">
        <v>221033000</v>
      </c>
      <c r="K108" s="607">
        <v>0</v>
      </c>
      <c r="L108" s="607">
        <v>221033000</v>
      </c>
      <c r="M108" s="608">
        <v>0</v>
      </c>
      <c r="N108" s="608">
        <v>0</v>
      </c>
      <c r="O108" s="608">
        <v>0</v>
      </c>
      <c r="P108" s="608">
        <v>0</v>
      </c>
      <c r="Q108" s="608">
        <v>0</v>
      </c>
      <c r="R108" s="608">
        <v>0</v>
      </c>
      <c r="S108" s="608">
        <v>221033000</v>
      </c>
      <c r="T108" s="608">
        <v>0</v>
      </c>
      <c r="U108" s="608">
        <v>221033000</v>
      </c>
      <c r="V108" s="601" t="s">
        <v>527</v>
      </c>
    </row>
    <row r="109" spans="1:22" ht="45.6">
      <c r="A109" s="619" t="s">
        <v>735</v>
      </c>
      <c r="B109" s="602" t="s">
        <v>736</v>
      </c>
      <c r="C109" s="599">
        <v>1684000000</v>
      </c>
      <c r="D109" s="599">
        <v>0</v>
      </c>
      <c r="E109" s="599">
        <v>1684000000</v>
      </c>
      <c r="F109" s="600">
        <v>1888000000</v>
      </c>
      <c r="G109" s="600">
        <v>0</v>
      </c>
      <c r="H109" s="600">
        <v>0</v>
      </c>
      <c r="I109" s="600">
        <v>0</v>
      </c>
      <c r="J109" s="600">
        <v>1888000000</v>
      </c>
      <c r="K109" s="600">
        <v>0</v>
      </c>
      <c r="L109" s="600">
        <v>204000000</v>
      </c>
      <c r="M109" s="599">
        <v>0</v>
      </c>
      <c r="N109" s="599">
        <v>0</v>
      </c>
      <c r="O109" s="599">
        <v>0</v>
      </c>
      <c r="P109" s="599">
        <v>0</v>
      </c>
      <c r="Q109" s="599">
        <v>0</v>
      </c>
      <c r="R109" s="599">
        <v>0</v>
      </c>
      <c r="S109" s="599">
        <v>1888000000</v>
      </c>
      <c r="T109" s="599">
        <v>0</v>
      </c>
      <c r="U109" s="599">
        <v>1888000000</v>
      </c>
      <c r="V109" s="601" t="s">
        <v>527</v>
      </c>
    </row>
    <row r="110" spans="1:22">
      <c r="A110" s="618" t="s">
        <v>527</v>
      </c>
      <c r="B110" s="603" t="s">
        <v>550</v>
      </c>
      <c r="C110" s="604">
        <v>1684000000</v>
      </c>
      <c r="D110" s="604">
        <v>0</v>
      </c>
      <c r="E110" s="604">
        <v>1684000000</v>
      </c>
      <c r="F110" s="604">
        <v>1888000000</v>
      </c>
      <c r="G110" s="604">
        <v>0</v>
      </c>
      <c r="H110" s="604">
        <v>0</v>
      </c>
      <c r="I110" s="604">
        <v>0</v>
      </c>
      <c r="J110" s="604">
        <v>1888000000</v>
      </c>
      <c r="K110" s="604">
        <v>0</v>
      </c>
      <c r="L110" s="604">
        <v>204000000</v>
      </c>
      <c r="M110" s="605">
        <v>0</v>
      </c>
      <c r="N110" s="605">
        <v>0</v>
      </c>
      <c r="O110" s="605">
        <v>0</v>
      </c>
      <c r="P110" s="605">
        <v>0</v>
      </c>
      <c r="Q110" s="605">
        <v>0</v>
      </c>
      <c r="R110" s="605">
        <v>0</v>
      </c>
      <c r="S110" s="605">
        <v>1888000000</v>
      </c>
      <c r="T110" s="605">
        <v>0</v>
      </c>
      <c r="U110" s="605">
        <v>1888000000</v>
      </c>
      <c r="V110" s="601" t="s">
        <v>527</v>
      </c>
    </row>
    <row r="111" spans="1:22" ht="36">
      <c r="A111" s="618" t="s">
        <v>527</v>
      </c>
      <c r="B111" s="606" t="s">
        <v>685</v>
      </c>
      <c r="C111" s="607">
        <v>1684000000</v>
      </c>
      <c r="D111" s="607">
        <v>0</v>
      </c>
      <c r="E111" s="607">
        <v>1684000000</v>
      </c>
      <c r="F111" s="607">
        <v>1888000000</v>
      </c>
      <c r="G111" s="607">
        <v>0</v>
      </c>
      <c r="H111" s="607">
        <v>0</v>
      </c>
      <c r="I111" s="607">
        <v>0</v>
      </c>
      <c r="J111" s="607">
        <v>1888000000</v>
      </c>
      <c r="K111" s="607">
        <v>0</v>
      </c>
      <c r="L111" s="607">
        <v>204000000</v>
      </c>
      <c r="M111" s="608">
        <v>0</v>
      </c>
      <c r="N111" s="608">
        <v>0</v>
      </c>
      <c r="O111" s="608">
        <v>0</v>
      </c>
      <c r="P111" s="608">
        <v>0</v>
      </c>
      <c r="Q111" s="608">
        <v>0</v>
      </c>
      <c r="R111" s="608">
        <v>0</v>
      </c>
      <c r="S111" s="608">
        <v>1888000000</v>
      </c>
      <c r="T111" s="608">
        <v>0</v>
      </c>
      <c r="U111" s="608">
        <v>1888000000</v>
      </c>
      <c r="V111" s="601" t="s">
        <v>527</v>
      </c>
    </row>
    <row r="112" spans="1:22" ht="68.400000000000006">
      <c r="A112" s="619" t="s">
        <v>737</v>
      </c>
      <c r="B112" s="602" t="s">
        <v>738</v>
      </c>
      <c r="C112" s="599">
        <v>22000000</v>
      </c>
      <c r="D112" s="599">
        <v>0</v>
      </c>
      <c r="E112" s="599">
        <v>22000000</v>
      </c>
      <c r="F112" s="600">
        <v>705000000</v>
      </c>
      <c r="G112" s="600">
        <v>0</v>
      </c>
      <c r="H112" s="600">
        <v>0</v>
      </c>
      <c r="I112" s="600">
        <v>0</v>
      </c>
      <c r="J112" s="600">
        <v>705000000</v>
      </c>
      <c r="K112" s="600">
        <v>0</v>
      </c>
      <c r="L112" s="600">
        <v>683000000</v>
      </c>
      <c r="M112" s="599">
        <v>0</v>
      </c>
      <c r="N112" s="599">
        <v>0</v>
      </c>
      <c r="O112" s="599">
        <v>0</v>
      </c>
      <c r="P112" s="599">
        <v>0</v>
      </c>
      <c r="Q112" s="599">
        <v>0</v>
      </c>
      <c r="R112" s="599">
        <v>0</v>
      </c>
      <c r="S112" s="599">
        <v>705000000</v>
      </c>
      <c r="T112" s="599">
        <v>0</v>
      </c>
      <c r="U112" s="599">
        <v>705000000</v>
      </c>
      <c r="V112" s="601" t="s">
        <v>527</v>
      </c>
    </row>
    <row r="113" spans="1:22">
      <c r="A113" s="618" t="s">
        <v>527</v>
      </c>
      <c r="B113" s="603" t="s">
        <v>550</v>
      </c>
      <c r="C113" s="604">
        <v>22000000</v>
      </c>
      <c r="D113" s="604">
        <v>0</v>
      </c>
      <c r="E113" s="604">
        <v>22000000</v>
      </c>
      <c r="F113" s="604">
        <v>705000000</v>
      </c>
      <c r="G113" s="604">
        <v>0</v>
      </c>
      <c r="H113" s="604">
        <v>0</v>
      </c>
      <c r="I113" s="604">
        <v>0</v>
      </c>
      <c r="J113" s="604">
        <v>705000000</v>
      </c>
      <c r="K113" s="604">
        <v>0</v>
      </c>
      <c r="L113" s="604">
        <v>683000000</v>
      </c>
      <c r="M113" s="605">
        <v>0</v>
      </c>
      <c r="N113" s="605">
        <v>0</v>
      </c>
      <c r="O113" s="605">
        <v>0</v>
      </c>
      <c r="P113" s="605">
        <v>0</v>
      </c>
      <c r="Q113" s="605">
        <v>0</v>
      </c>
      <c r="R113" s="605">
        <v>0</v>
      </c>
      <c r="S113" s="605">
        <v>705000000</v>
      </c>
      <c r="T113" s="605">
        <v>0</v>
      </c>
      <c r="U113" s="605">
        <v>705000000</v>
      </c>
      <c r="V113" s="601" t="s">
        <v>527</v>
      </c>
    </row>
    <row r="114" spans="1:22" ht="36">
      <c r="A114" s="618" t="s">
        <v>527</v>
      </c>
      <c r="B114" s="606" t="s">
        <v>685</v>
      </c>
      <c r="C114" s="607">
        <v>22000000</v>
      </c>
      <c r="D114" s="607">
        <v>0</v>
      </c>
      <c r="E114" s="607">
        <v>22000000</v>
      </c>
      <c r="F114" s="607">
        <v>705000000</v>
      </c>
      <c r="G114" s="607">
        <v>0</v>
      </c>
      <c r="H114" s="607">
        <v>0</v>
      </c>
      <c r="I114" s="607">
        <v>0</v>
      </c>
      <c r="J114" s="607">
        <v>705000000</v>
      </c>
      <c r="K114" s="607">
        <v>0</v>
      </c>
      <c r="L114" s="607">
        <v>683000000</v>
      </c>
      <c r="M114" s="608">
        <v>0</v>
      </c>
      <c r="N114" s="608">
        <v>0</v>
      </c>
      <c r="O114" s="608">
        <v>0</v>
      </c>
      <c r="P114" s="608">
        <v>0</v>
      </c>
      <c r="Q114" s="608">
        <v>0</v>
      </c>
      <c r="R114" s="608">
        <v>0</v>
      </c>
      <c r="S114" s="608">
        <v>705000000</v>
      </c>
      <c r="T114" s="608">
        <v>0</v>
      </c>
      <c r="U114" s="608">
        <v>705000000</v>
      </c>
      <c r="V114" s="601" t="s">
        <v>527</v>
      </c>
    </row>
    <row r="115" spans="1:22" ht="45.6">
      <c r="A115" s="619" t="s">
        <v>739</v>
      </c>
      <c r="B115" s="602" t="s">
        <v>740</v>
      </c>
      <c r="C115" s="599">
        <v>71723500</v>
      </c>
      <c r="D115" s="599">
        <v>0</v>
      </c>
      <c r="E115" s="599">
        <v>71723500</v>
      </c>
      <c r="F115" s="600">
        <v>415073500</v>
      </c>
      <c r="G115" s="600">
        <v>210500000</v>
      </c>
      <c r="H115" s="600">
        <v>210500000</v>
      </c>
      <c r="I115" s="600">
        <v>0</v>
      </c>
      <c r="J115" s="600">
        <v>204573500</v>
      </c>
      <c r="K115" s="600">
        <v>0</v>
      </c>
      <c r="L115" s="600">
        <v>132850000</v>
      </c>
      <c r="M115" s="599">
        <v>204000000</v>
      </c>
      <c r="N115" s="599">
        <v>204000000</v>
      </c>
      <c r="O115" s="599">
        <v>0</v>
      </c>
      <c r="P115" s="599">
        <v>0</v>
      </c>
      <c r="Q115" s="599">
        <v>0</v>
      </c>
      <c r="R115" s="599">
        <v>0</v>
      </c>
      <c r="S115" s="599">
        <v>211073500</v>
      </c>
      <c r="T115" s="599">
        <v>6500000</v>
      </c>
      <c r="U115" s="599">
        <v>204573500</v>
      </c>
      <c r="V115" s="601" t="s">
        <v>527</v>
      </c>
    </row>
    <row r="116" spans="1:22">
      <c r="A116" s="618" t="s">
        <v>527</v>
      </c>
      <c r="B116" s="603" t="s">
        <v>550</v>
      </c>
      <c r="C116" s="604">
        <v>71723500</v>
      </c>
      <c r="D116" s="604">
        <v>0</v>
      </c>
      <c r="E116" s="604">
        <v>71723500</v>
      </c>
      <c r="F116" s="604">
        <v>415073500</v>
      </c>
      <c r="G116" s="604">
        <v>210500000</v>
      </c>
      <c r="H116" s="604">
        <v>210500000</v>
      </c>
      <c r="I116" s="604">
        <v>0</v>
      </c>
      <c r="J116" s="604">
        <v>204573500</v>
      </c>
      <c r="K116" s="604">
        <v>0</v>
      </c>
      <c r="L116" s="604">
        <v>132850000</v>
      </c>
      <c r="M116" s="605">
        <v>204000000</v>
      </c>
      <c r="N116" s="605">
        <v>204000000</v>
      </c>
      <c r="O116" s="605">
        <v>0</v>
      </c>
      <c r="P116" s="605">
        <v>0</v>
      </c>
      <c r="Q116" s="605">
        <v>0</v>
      </c>
      <c r="R116" s="605">
        <v>0</v>
      </c>
      <c r="S116" s="605">
        <v>211073500</v>
      </c>
      <c r="T116" s="605">
        <v>6500000</v>
      </c>
      <c r="U116" s="605">
        <v>204573500</v>
      </c>
      <c r="V116" s="601" t="s">
        <v>527</v>
      </c>
    </row>
    <row r="117" spans="1:22" ht="36">
      <c r="A117" s="618" t="s">
        <v>527</v>
      </c>
      <c r="B117" s="606" t="s">
        <v>685</v>
      </c>
      <c r="C117" s="607">
        <v>71723500</v>
      </c>
      <c r="D117" s="607">
        <v>0</v>
      </c>
      <c r="E117" s="607">
        <v>71723500</v>
      </c>
      <c r="F117" s="607">
        <v>204573500</v>
      </c>
      <c r="G117" s="607">
        <v>0</v>
      </c>
      <c r="H117" s="607">
        <v>0</v>
      </c>
      <c r="I117" s="607">
        <v>0</v>
      </c>
      <c r="J117" s="607">
        <v>204573500</v>
      </c>
      <c r="K117" s="607">
        <v>0</v>
      </c>
      <c r="L117" s="607">
        <v>132850000</v>
      </c>
      <c r="M117" s="608">
        <v>0</v>
      </c>
      <c r="N117" s="608">
        <v>0</v>
      </c>
      <c r="O117" s="608">
        <v>0</v>
      </c>
      <c r="P117" s="608">
        <v>0</v>
      </c>
      <c r="Q117" s="608">
        <v>0</v>
      </c>
      <c r="R117" s="608">
        <v>0</v>
      </c>
      <c r="S117" s="608">
        <v>204573500</v>
      </c>
      <c r="T117" s="608">
        <v>0</v>
      </c>
      <c r="U117" s="608">
        <v>204573500</v>
      </c>
      <c r="V117" s="601" t="s">
        <v>527</v>
      </c>
    </row>
    <row r="118" spans="1:22" ht="48">
      <c r="A118" s="618" t="s">
        <v>527</v>
      </c>
      <c r="B118" s="606" t="s">
        <v>714</v>
      </c>
      <c r="C118" s="607">
        <v>0</v>
      </c>
      <c r="D118" s="607">
        <v>0</v>
      </c>
      <c r="E118" s="607">
        <v>0</v>
      </c>
      <c r="F118" s="607">
        <v>96000000</v>
      </c>
      <c r="G118" s="607">
        <v>96000000</v>
      </c>
      <c r="H118" s="607">
        <v>96000000</v>
      </c>
      <c r="I118" s="607">
        <v>0</v>
      </c>
      <c r="J118" s="607">
        <v>0</v>
      </c>
      <c r="K118" s="607">
        <v>0</v>
      </c>
      <c r="L118" s="607">
        <v>0</v>
      </c>
      <c r="M118" s="608">
        <v>96000000</v>
      </c>
      <c r="N118" s="608">
        <v>96000000</v>
      </c>
      <c r="O118" s="608">
        <v>0</v>
      </c>
      <c r="P118" s="608">
        <v>0</v>
      </c>
      <c r="Q118" s="608">
        <v>0</v>
      </c>
      <c r="R118" s="608">
        <v>0</v>
      </c>
      <c r="S118" s="608">
        <v>0</v>
      </c>
      <c r="T118" s="608">
        <v>0</v>
      </c>
      <c r="U118" s="608">
        <v>0</v>
      </c>
      <c r="V118" s="601" t="s">
        <v>527</v>
      </c>
    </row>
    <row r="119" spans="1:22" ht="24">
      <c r="A119" s="618" t="s">
        <v>527</v>
      </c>
      <c r="B119" s="606" t="s">
        <v>715</v>
      </c>
      <c r="C119" s="607">
        <v>0</v>
      </c>
      <c r="D119" s="607">
        <v>0</v>
      </c>
      <c r="E119" s="607">
        <v>0</v>
      </c>
      <c r="F119" s="607">
        <v>36000000</v>
      </c>
      <c r="G119" s="607">
        <v>36000000</v>
      </c>
      <c r="H119" s="607">
        <v>36000000</v>
      </c>
      <c r="I119" s="607">
        <v>0</v>
      </c>
      <c r="J119" s="607">
        <v>0</v>
      </c>
      <c r="K119" s="607">
        <v>0</v>
      </c>
      <c r="L119" s="607">
        <v>0</v>
      </c>
      <c r="M119" s="608">
        <v>36000000</v>
      </c>
      <c r="N119" s="608">
        <v>36000000</v>
      </c>
      <c r="O119" s="608">
        <v>0</v>
      </c>
      <c r="P119" s="608">
        <v>0</v>
      </c>
      <c r="Q119" s="608">
        <v>0</v>
      </c>
      <c r="R119" s="608">
        <v>0</v>
      </c>
      <c r="S119" s="608">
        <v>0</v>
      </c>
      <c r="T119" s="608">
        <v>0</v>
      </c>
      <c r="U119" s="608">
        <v>0</v>
      </c>
      <c r="V119" s="601" t="s">
        <v>527</v>
      </c>
    </row>
    <row r="120" spans="1:22" ht="48">
      <c r="A120" s="618" t="s">
        <v>527</v>
      </c>
      <c r="B120" s="606" t="s">
        <v>716</v>
      </c>
      <c r="C120" s="607">
        <v>0</v>
      </c>
      <c r="D120" s="607">
        <v>0</v>
      </c>
      <c r="E120" s="607">
        <v>0</v>
      </c>
      <c r="F120" s="607">
        <v>78500000</v>
      </c>
      <c r="G120" s="607">
        <v>78500000</v>
      </c>
      <c r="H120" s="607">
        <v>78500000</v>
      </c>
      <c r="I120" s="607">
        <v>0</v>
      </c>
      <c r="J120" s="607">
        <v>0</v>
      </c>
      <c r="K120" s="607">
        <v>0</v>
      </c>
      <c r="L120" s="607">
        <v>0</v>
      </c>
      <c r="M120" s="608">
        <v>72000000</v>
      </c>
      <c r="N120" s="608">
        <v>72000000</v>
      </c>
      <c r="O120" s="608">
        <v>0</v>
      </c>
      <c r="P120" s="608">
        <v>0</v>
      </c>
      <c r="Q120" s="608">
        <v>0</v>
      </c>
      <c r="R120" s="608">
        <v>0</v>
      </c>
      <c r="S120" s="608">
        <v>6500000</v>
      </c>
      <c r="T120" s="608">
        <v>6500000</v>
      </c>
      <c r="U120" s="608">
        <v>0</v>
      </c>
      <c r="V120" s="601" t="s">
        <v>527</v>
      </c>
    </row>
    <row r="121" spans="1:22" ht="57">
      <c r="A121" s="619" t="s">
        <v>741</v>
      </c>
      <c r="B121" s="602" t="s">
        <v>742</v>
      </c>
      <c r="C121" s="599">
        <v>482640000</v>
      </c>
      <c r="D121" s="599">
        <v>0</v>
      </c>
      <c r="E121" s="599">
        <v>482640000</v>
      </c>
      <c r="F121" s="600">
        <v>1058390000</v>
      </c>
      <c r="G121" s="600">
        <v>0</v>
      </c>
      <c r="H121" s="600">
        <v>0</v>
      </c>
      <c r="I121" s="600">
        <v>0</v>
      </c>
      <c r="J121" s="600">
        <v>1058390000</v>
      </c>
      <c r="K121" s="600">
        <v>0</v>
      </c>
      <c r="L121" s="600">
        <v>575750000</v>
      </c>
      <c r="M121" s="599">
        <v>117440000</v>
      </c>
      <c r="N121" s="599">
        <v>0</v>
      </c>
      <c r="O121" s="599">
        <v>117440000</v>
      </c>
      <c r="P121" s="599">
        <v>0</v>
      </c>
      <c r="Q121" s="599">
        <v>0</v>
      </c>
      <c r="R121" s="599">
        <v>0</v>
      </c>
      <c r="S121" s="599">
        <v>940950000</v>
      </c>
      <c r="T121" s="599">
        <v>0</v>
      </c>
      <c r="U121" s="599">
        <v>940950000</v>
      </c>
      <c r="V121" s="601" t="s">
        <v>527</v>
      </c>
    </row>
    <row r="122" spans="1:22">
      <c r="A122" s="618" t="s">
        <v>527</v>
      </c>
      <c r="B122" s="603" t="s">
        <v>550</v>
      </c>
      <c r="C122" s="604">
        <v>482640000</v>
      </c>
      <c r="D122" s="604">
        <v>0</v>
      </c>
      <c r="E122" s="604">
        <v>482640000</v>
      </c>
      <c r="F122" s="604">
        <v>1058390000</v>
      </c>
      <c r="G122" s="604">
        <v>0</v>
      </c>
      <c r="H122" s="604">
        <v>0</v>
      </c>
      <c r="I122" s="604">
        <v>0</v>
      </c>
      <c r="J122" s="604">
        <v>1058390000</v>
      </c>
      <c r="K122" s="604">
        <v>0</v>
      </c>
      <c r="L122" s="604">
        <v>575750000</v>
      </c>
      <c r="M122" s="605">
        <v>117440000</v>
      </c>
      <c r="N122" s="605">
        <v>0</v>
      </c>
      <c r="O122" s="605">
        <v>117440000</v>
      </c>
      <c r="P122" s="605">
        <v>0</v>
      </c>
      <c r="Q122" s="605">
        <v>0</v>
      </c>
      <c r="R122" s="605">
        <v>0</v>
      </c>
      <c r="S122" s="605">
        <v>940950000</v>
      </c>
      <c r="T122" s="605">
        <v>0</v>
      </c>
      <c r="U122" s="605">
        <v>940950000</v>
      </c>
      <c r="V122" s="601" t="s">
        <v>527</v>
      </c>
    </row>
    <row r="123" spans="1:22" ht="36">
      <c r="A123" s="618" t="s">
        <v>527</v>
      </c>
      <c r="B123" s="606" t="s">
        <v>685</v>
      </c>
      <c r="C123" s="607">
        <v>482640000</v>
      </c>
      <c r="D123" s="607">
        <v>0</v>
      </c>
      <c r="E123" s="607">
        <v>482640000</v>
      </c>
      <c r="F123" s="607">
        <v>1058390000</v>
      </c>
      <c r="G123" s="607">
        <v>0</v>
      </c>
      <c r="H123" s="607">
        <v>0</v>
      </c>
      <c r="I123" s="607">
        <v>0</v>
      </c>
      <c r="J123" s="607">
        <v>1058390000</v>
      </c>
      <c r="K123" s="607">
        <v>0</v>
      </c>
      <c r="L123" s="607">
        <v>575750000</v>
      </c>
      <c r="M123" s="608">
        <v>117440000</v>
      </c>
      <c r="N123" s="608">
        <v>0</v>
      </c>
      <c r="O123" s="608">
        <v>117440000</v>
      </c>
      <c r="P123" s="608">
        <v>0</v>
      </c>
      <c r="Q123" s="608">
        <v>0</v>
      </c>
      <c r="R123" s="608">
        <v>0</v>
      </c>
      <c r="S123" s="608">
        <v>940950000</v>
      </c>
      <c r="T123" s="608">
        <v>0</v>
      </c>
      <c r="U123" s="608">
        <v>940950000</v>
      </c>
      <c r="V123" s="601" t="s">
        <v>527</v>
      </c>
    </row>
    <row r="124" spans="1:22" ht="79.8">
      <c r="A124" s="619" t="s">
        <v>743</v>
      </c>
      <c r="B124" s="602" t="s">
        <v>744</v>
      </c>
      <c r="C124" s="599">
        <v>23000963</v>
      </c>
      <c r="D124" s="599">
        <v>0</v>
      </c>
      <c r="E124" s="599">
        <v>23000963</v>
      </c>
      <c r="F124" s="600">
        <v>1355384963</v>
      </c>
      <c r="G124" s="600">
        <v>1230284000</v>
      </c>
      <c r="H124" s="600">
        <v>806888000</v>
      </c>
      <c r="I124" s="600">
        <v>423396000</v>
      </c>
      <c r="J124" s="600">
        <v>125100963</v>
      </c>
      <c r="K124" s="600">
        <v>0</v>
      </c>
      <c r="L124" s="600">
        <v>102100000</v>
      </c>
      <c r="M124" s="599">
        <v>1067671000</v>
      </c>
      <c r="N124" s="599">
        <v>966999000</v>
      </c>
      <c r="O124" s="599">
        <v>100672000</v>
      </c>
      <c r="P124" s="599">
        <v>0</v>
      </c>
      <c r="Q124" s="599">
        <v>0</v>
      </c>
      <c r="R124" s="599">
        <v>0</v>
      </c>
      <c r="S124" s="599">
        <v>287713963</v>
      </c>
      <c r="T124" s="599">
        <v>263285000</v>
      </c>
      <c r="U124" s="599">
        <v>24428963</v>
      </c>
      <c r="V124" s="601" t="s">
        <v>527</v>
      </c>
    </row>
    <row r="125" spans="1:22">
      <c r="A125" s="618" t="s">
        <v>527</v>
      </c>
      <c r="B125" s="603" t="s">
        <v>550</v>
      </c>
      <c r="C125" s="604">
        <v>23000963</v>
      </c>
      <c r="D125" s="604">
        <v>0</v>
      </c>
      <c r="E125" s="604">
        <v>23000963</v>
      </c>
      <c r="F125" s="604">
        <v>1355384963</v>
      </c>
      <c r="G125" s="604">
        <v>1230284000</v>
      </c>
      <c r="H125" s="604">
        <v>806888000</v>
      </c>
      <c r="I125" s="604">
        <v>423396000</v>
      </c>
      <c r="J125" s="604">
        <v>125100963</v>
      </c>
      <c r="K125" s="604">
        <v>0</v>
      </c>
      <c r="L125" s="604">
        <v>102100000</v>
      </c>
      <c r="M125" s="605">
        <v>1067671000</v>
      </c>
      <c r="N125" s="605">
        <v>966999000</v>
      </c>
      <c r="O125" s="605">
        <v>100672000</v>
      </c>
      <c r="P125" s="605">
        <v>0</v>
      </c>
      <c r="Q125" s="605">
        <v>0</v>
      </c>
      <c r="R125" s="605">
        <v>0</v>
      </c>
      <c r="S125" s="605">
        <v>287713963</v>
      </c>
      <c r="T125" s="605">
        <v>263285000</v>
      </c>
      <c r="U125" s="605">
        <v>24428963</v>
      </c>
      <c r="V125" s="601" t="s">
        <v>527</v>
      </c>
    </row>
    <row r="126" spans="1:22" ht="36">
      <c r="A126" s="618" t="s">
        <v>527</v>
      </c>
      <c r="B126" s="606" t="s">
        <v>685</v>
      </c>
      <c r="C126" s="607">
        <v>23000963</v>
      </c>
      <c r="D126" s="607">
        <v>0</v>
      </c>
      <c r="E126" s="607">
        <v>23000963</v>
      </c>
      <c r="F126" s="607">
        <v>125100963</v>
      </c>
      <c r="G126" s="607">
        <v>0</v>
      </c>
      <c r="H126" s="607">
        <v>0</v>
      </c>
      <c r="I126" s="607">
        <v>0</v>
      </c>
      <c r="J126" s="607">
        <v>125100963</v>
      </c>
      <c r="K126" s="607">
        <v>0</v>
      </c>
      <c r="L126" s="607">
        <v>102100000</v>
      </c>
      <c r="M126" s="608">
        <v>100672000</v>
      </c>
      <c r="N126" s="608">
        <v>0</v>
      </c>
      <c r="O126" s="608">
        <v>100672000</v>
      </c>
      <c r="P126" s="608">
        <v>0</v>
      </c>
      <c r="Q126" s="608">
        <v>0</v>
      </c>
      <c r="R126" s="608">
        <v>0</v>
      </c>
      <c r="S126" s="608">
        <v>24428963</v>
      </c>
      <c r="T126" s="608">
        <v>0</v>
      </c>
      <c r="U126" s="608">
        <v>24428963</v>
      </c>
      <c r="V126" s="601" t="s">
        <v>527</v>
      </c>
    </row>
    <row r="127" spans="1:22" ht="24">
      <c r="A127" s="618" t="s">
        <v>527</v>
      </c>
      <c r="B127" s="606" t="s">
        <v>745</v>
      </c>
      <c r="C127" s="607">
        <v>0</v>
      </c>
      <c r="D127" s="607">
        <v>0</v>
      </c>
      <c r="E127" s="607">
        <v>0</v>
      </c>
      <c r="F127" s="607">
        <v>2888000</v>
      </c>
      <c r="G127" s="607">
        <v>2888000</v>
      </c>
      <c r="H127" s="607">
        <v>2888000</v>
      </c>
      <c r="I127" s="607">
        <v>0</v>
      </c>
      <c r="J127" s="607">
        <v>0</v>
      </c>
      <c r="K127" s="607">
        <v>0</v>
      </c>
      <c r="L127" s="607">
        <v>0</v>
      </c>
      <c r="M127" s="608">
        <v>2888000</v>
      </c>
      <c r="N127" s="608">
        <v>2888000</v>
      </c>
      <c r="O127" s="608">
        <v>0</v>
      </c>
      <c r="P127" s="608">
        <v>0</v>
      </c>
      <c r="Q127" s="608">
        <v>0</v>
      </c>
      <c r="R127" s="608">
        <v>0</v>
      </c>
      <c r="S127" s="608">
        <v>0</v>
      </c>
      <c r="T127" s="608">
        <v>0</v>
      </c>
      <c r="U127" s="608">
        <v>0</v>
      </c>
      <c r="V127" s="601" t="s">
        <v>527</v>
      </c>
    </row>
    <row r="128" spans="1:22" ht="36">
      <c r="A128" s="618" t="s">
        <v>527</v>
      </c>
      <c r="B128" s="606" t="s">
        <v>746</v>
      </c>
      <c r="C128" s="607">
        <v>0</v>
      </c>
      <c r="D128" s="607">
        <v>0</v>
      </c>
      <c r="E128" s="607">
        <v>0</v>
      </c>
      <c r="F128" s="607">
        <v>24000000</v>
      </c>
      <c r="G128" s="607">
        <v>24000000</v>
      </c>
      <c r="H128" s="607">
        <v>24000000</v>
      </c>
      <c r="I128" s="607">
        <v>0</v>
      </c>
      <c r="J128" s="607">
        <v>0</v>
      </c>
      <c r="K128" s="607">
        <v>0</v>
      </c>
      <c r="L128" s="607">
        <v>0</v>
      </c>
      <c r="M128" s="608">
        <v>22008000</v>
      </c>
      <c r="N128" s="608">
        <v>22008000</v>
      </c>
      <c r="O128" s="608">
        <v>0</v>
      </c>
      <c r="P128" s="608">
        <v>0</v>
      </c>
      <c r="Q128" s="608">
        <v>0</v>
      </c>
      <c r="R128" s="608">
        <v>0</v>
      </c>
      <c r="S128" s="608">
        <v>1992000</v>
      </c>
      <c r="T128" s="608">
        <v>1992000</v>
      </c>
      <c r="U128" s="608">
        <v>0</v>
      </c>
      <c r="V128" s="601" t="s">
        <v>527</v>
      </c>
    </row>
    <row r="129" spans="1:22" ht="36">
      <c r="A129" s="618" t="s">
        <v>527</v>
      </c>
      <c r="B129" s="606" t="s">
        <v>719</v>
      </c>
      <c r="C129" s="607">
        <v>0</v>
      </c>
      <c r="D129" s="607">
        <v>0</v>
      </c>
      <c r="E129" s="607">
        <v>0</v>
      </c>
      <c r="F129" s="607">
        <v>60000000</v>
      </c>
      <c r="G129" s="607">
        <v>60000000</v>
      </c>
      <c r="H129" s="607">
        <v>60000000</v>
      </c>
      <c r="I129" s="607">
        <v>0</v>
      </c>
      <c r="J129" s="607">
        <v>0</v>
      </c>
      <c r="K129" s="607">
        <v>0</v>
      </c>
      <c r="L129" s="607">
        <v>0</v>
      </c>
      <c r="M129" s="608">
        <v>60000000</v>
      </c>
      <c r="N129" s="608">
        <v>60000000</v>
      </c>
      <c r="O129" s="608">
        <v>0</v>
      </c>
      <c r="P129" s="608">
        <v>0</v>
      </c>
      <c r="Q129" s="608">
        <v>0</v>
      </c>
      <c r="R129" s="608">
        <v>0</v>
      </c>
      <c r="S129" s="608">
        <v>0</v>
      </c>
      <c r="T129" s="608">
        <v>0</v>
      </c>
      <c r="U129" s="608">
        <v>0</v>
      </c>
      <c r="V129" s="601" t="s">
        <v>527</v>
      </c>
    </row>
    <row r="130" spans="1:22" ht="36">
      <c r="A130" s="618" t="s">
        <v>527</v>
      </c>
      <c r="B130" s="606" t="s">
        <v>720</v>
      </c>
      <c r="C130" s="607">
        <v>0</v>
      </c>
      <c r="D130" s="607">
        <v>0</v>
      </c>
      <c r="E130" s="607">
        <v>0</v>
      </c>
      <c r="F130" s="607">
        <v>48000000</v>
      </c>
      <c r="G130" s="607">
        <v>48000000</v>
      </c>
      <c r="H130" s="607">
        <v>48000000</v>
      </c>
      <c r="I130" s="607">
        <v>0</v>
      </c>
      <c r="J130" s="607">
        <v>0</v>
      </c>
      <c r="K130" s="607">
        <v>0</v>
      </c>
      <c r="L130" s="607">
        <v>0</v>
      </c>
      <c r="M130" s="608">
        <v>48000000</v>
      </c>
      <c r="N130" s="608">
        <v>48000000</v>
      </c>
      <c r="O130" s="608">
        <v>0</v>
      </c>
      <c r="P130" s="608">
        <v>0</v>
      </c>
      <c r="Q130" s="608">
        <v>0</v>
      </c>
      <c r="R130" s="608">
        <v>0</v>
      </c>
      <c r="S130" s="608">
        <v>0</v>
      </c>
      <c r="T130" s="608">
        <v>0</v>
      </c>
      <c r="U130" s="608">
        <v>0</v>
      </c>
      <c r="V130" s="601" t="s">
        <v>527</v>
      </c>
    </row>
    <row r="131" spans="1:22" ht="36">
      <c r="A131" s="618" t="s">
        <v>527</v>
      </c>
      <c r="B131" s="606" t="s">
        <v>721</v>
      </c>
      <c r="C131" s="607">
        <v>0</v>
      </c>
      <c r="D131" s="607">
        <v>0</v>
      </c>
      <c r="E131" s="607">
        <v>0</v>
      </c>
      <c r="F131" s="607">
        <v>55000000</v>
      </c>
      <c r="G131" s="607">
        <v>55000000</v>
      </c>
      <c r="H131" s="607">
        <v>55000000</v>
      </c>
      <c r="I131" s="607">
        <v>0</v>
      </c>
      <c r="J131" s="607">
        <v>0</v>
      </c>
      <c r="K131" s="607">
        <v>0</v>
      </c>
      <c r="L131" s="607">
        <v>0</v>
      </c>
      <c r="M131" s="608">
        <v>53246000</v>
      </c>
      <c r="N131" s="608">
        <v>53246000</v>
      </c>
      <c r="O131" s="608">
        <v>0</v>
      </c>
      <c r="P131" s="608">
        <v>0</v>
      </c>
      <c r="Q131" s="608">
        <v>0</v>
      </c>
      <c r="R131" s="608">
        <v>0</v>
      </c>
      <c r="S131" s="608">
        <v>1754000</v>
      </c>
      <c r="T131" s="608">
        <v>1754000</v>
      </c>
      <c r="U131" s="608">
        <v>0</v>
      </c>
      <c r="V131" s="601" t="s">
        <v>527</v>
      </c>
    </row>
    <row r="132" spans="1:22" ht="36">
      <c r="A132" s="618" t="s">
        <v>527</v>
      </c>
      <c r="B132" s="606" t="s">
        <v>747</v>
      </c>
      <c r="C132" s="607">
        <v>0</v>
      </c>
      <c r="D132" s="607">
        <v>0</v>
      </c>
      <c r="E132" s="607">
        <v>0</v>
      </c>
      <c r="F132" s="607">
        <v>25000000</v>
      </c>
      <c r="G132" s="607">
        <v>25000000</v>
      </c>
      <c r="H132" s="607">
        <v>25000000</v>
      </c>
      <c r="I132" s="607">
        <v>0</v>
      </c>
      <c r="J132" s="607">
        <v>0</v>
      </c>
      <c r="K132" s="607">
        <v>0</v>
      </c>
      <c r="L132" s="607">
        <v>0</v>
      </c>
      <c r="M132" s="608">
        <v>21292000</v>
      </c>
      <c r="N132" s="608">
        <v>21292000</v>
      </c>
      <c r="O132" s="608">
        <v>0</v>
      </c>
      <c r="P132" s="608">
        <v>0</v>
      </c>
      <c r="Q132" s="608">
        <v>0</v>
      </c>
      <c r="R132" s="608">
        <v>0</v>
      </c>
      <c r="S132" s="608">
        <v>3708000</v>
      </c>
      <c r="T132" s="608">
        <v>3708000</v>
      </c>
      <c r="U132" s="608">
        <v>0</v>
      </c>
      <c r="V132" s="601" t="s">
        <v>527</v>
      </c>
    </row>
    <row r="133" spans="1:22" ht="24">
      <c r="A133" s="618" t="s">
        <v>527</v>
      </c>
      <c r="B133" s="606" t="s">
        <v>722</v>
      </c>
      <c r="C133" s="607">
        <v>0</v>
      </c>
      <c r="D133" s="607">
        <v>0</v>
      </c>
      <c r="E133" s="607">
        <v>0</v>
      </c>
      <c r="F133" s="607">
        <v>120000000</v>
      </c>
      <c r="G133" s="607">
        <v>120000000</v>
      </c>
      <c r="H133" s="607">
        <v>120000000</v>
      </c>
      <c r="I133" s="607">
        <v>0</v>
      </c>
      <c r="J133" s="607">
        <v>0</v>
      </c>
      <c r="K133" s="607">
        <v>0</v>
      </c>
      <c r="L133" s="607">
        <v>0</v>
      </c>
      <c r="M133" s="608">
        <v>113802000</v>
      </c>
      <c r="N133" s="608">
        <v>113802000</v>
      </c>
      <c r="O133" s="608">
        <v>0</v>
      </c>
      <c r="P133" s="608">
        <v>0</v>
      </c>
      <c r="Q133" s="608">
        <v>0</v>
      </c>
      <c r="R133" s="608">
        <v>0</v>
      </c>
      <c r="S133" s="608">
        <v>6198000</v>
      </c>
      <c r="T133" s="608">
        <v>6198000</v>
      </c>
      <c r="U133" s="608">
        <v>0</v>
      </c>
      <c r="V133" s="601" t="s">
        <v>527</v>
      </c>
    </row>
    <row r="134" spans="1:22" ht="24">
      <c r="A134" s="618" t="s">
        <v>527</v>
      </c>
      <c r="B134" s="606" t="s">
        <v>723</v>
      </c>
      <c r="C134" s="607">
        <v>0</v>
      </c>
      <c r="D134" s="607">
        <v>0</v>
      </c>
      <c r="E134" s="607">
        <v>0</v>
      </c>
      <c r="F134" s="607">
        <v>180000000</v>
      </c>
      <c r="G134" s="607">
        <v>180000000</v>
      </c>
      <c r="H134" s="607">
        <v>180000000</v>
      </c>
      <c r="I134" s="607">
        <v>0</v>
      </c>
      <c r="J134" s="607">
        <v>0</v>
      </c>
      <c r="K134" s="607">
        <v>0</v>
      </c>
      <c r="L134" s="607">
        <v>0</v>
      </c>
      <c r="M134" s="608">
        <v>14119000</v>
      </c>
      <c r="N134" s="608">
        <v>14119000</v>
      </c>
      <c r="O134" s="608">
        <v>0</v>
      </c>
      <c r="P134" s="608">
        <v>0</v>
      </c>
      <c r="Q134" s="608">
        <v>0</v>
      </c>
      <c r="R134" s="608">
        <v>0</v>
      </c>
      <c r="S134" s="608">
        <v>165881000</v>
      </c>
      <c r="T134" s="608">
        <v>165881000</v>
      </c>
      <c r="U134" s="608">
        <v>0</v>
      </c>
      <c r="V134" s="601" t="s">
        <v>527</v>
      </c>
    </row>
    <row r="135" spans="1:22" ht="24">
      <c r="A135" s="618" t="s">
        <v>527</v>
      </c>
      <c r="B135" s="606" t="s">
        <v>724</v>
      </c>
      <c r="C135" s="607">
        <v>0</v>
      </c>
      <c r="D135" s="607">
        <v>0</v>
      </c>
      <c r="E135" s="607">
        <v>0</v>
      </c>
      <c r="F135" s="607">
        <v>120000000</v>
      </c>
      <c r="G135" s="607">
        <v>120000000</v>
      </c>
      <c r="H135" s="607">
        <v>120000000</v>
      </c>
      <c r="I135" s="607">
        <v>0</v>
      </c>
      <c r="J135" s="607">
        <v>0</v>
      </c>
      <c r="K135" s="607">
        <v>0</v>
      </c>
      <c r="L135" s="607">
        <v>0</v>
      </c>
      <c r="M135" s="608">
        <v>103410000</v>
      </c>
      <c r="N135" s="608">
        <v>103410000</v>
      </c>
      <c r="O135" s="608">
        <v>0</v>
      </c>
      <c r="P135" s="608">
        <v>0</v>
      </c>
      <c r="Q135" s="608">
        <v>0</v>
      </c>
      <c r="R135" s="608">
        <v>0</v>
      </c>
      <c r="S135" s="608">
        <v>16590000</v>
      </c>
      <c r="T135" s="608">
        <v>16590000</v>
      </c>
      <c r="U135" s="608">
        <v>0</v>
      </c>
      <c r="V135" s="601" t="s">
        <v>527</v>
      </c>
    </row>
    <row r="136" spans="1:22" ht="24">
      <c r="A136" s="618" t="s">
        <v>527</v>
      </c>
      <c r="B136" s="606" t="s">
        <v>725</v>
      </c>
      <c r="C136" s="607">
        <v>0</v>
      </c>
      <c r="D136" s="607">
        <v>0</v>
      </c>
      <c r="E136" s="607">
        <v>0</v>
      </c>
      <c r="F136" s="607">
        <v>120000000</v>
      </c>
      <c r="G136" s="607">
        <v>120000000</v>
      </c>
      <c r="H136" s="607">
        <v>120000000</v>
      </c>
      <c r="I136" s="607">
        <v>0</v>
      </c>
      <c r="J136" s="607">
        <v>0</v>
      </c>
      <c r="K136" s="607">
        <v>0</v>
      </c>
      <c r="L136" s="607">
        <v>0</v>
      </c>
      <c r="M136" s="608">
        <v>107227000</v>
      </c>
      <c r="N136" s="608">
        <v>107227000</v>
      </c>
      <c r="O136" s="608">
        <v>0</v>
      </c>
      <c r="P136" s="608">
        <v>0</v>
      </c>
      <c r="Q136" s="608">
        <v>0</v>
      </c>
      <c r="R136" s="608">
        <v>0</v>
      </c>
      <c r="S136" s="608">
        <v>12773000</v>
      </c>
      <c r="T136" s="608">
        <v>12773000</v>
      </c>
      <c r="U136" s="608">
        <v>0</v>
      </c>
      <c r="V136" s="601" t="s">
        <v>527</v>
      </c>
    </row>
    <row r="137" spans="1:22" ht="24">
      <c r="A137" s="618" t="s">
        <v>527</v>
      </c>
      <c r="B137" s="606" t="s">
        <v>726</v>
      </c>
      <c r="C137" s="607">
        <v>0</v>
      </c>
      <c r="D137" s="607">
        <v>0</v>
      </c>
      <c r="E137" s="607">
        <v>0</v>
      </c>
      <c r="F137" s="607">
        <v>52000000</v>
      </c>
      <c r="G137" s="607">
        <v>52000000</v>
      </c>
      <c r="H137" s="607">
        <v>52000000</v>
      </c>
      <c r="I137" s="607">
        <v>0</v>
      </c>
      <c r="J137" s="607">
        <v>0</v>
      </c>
      <c r="K137" s="607">
        <v>0</v>
      </c>
      <c r="L137" s="607">
        <v>0</v>
      </c>
      <c r="M137" s="608">
        <v>0</v>
      </c>
      <c r="N137" s="608">
        <v>0</v>
      </c>
      <c r="O137" s="608">
        <v>0</v>
      </c>
      <c r="P137" s="608">
        <v>0</v>
      </c>
      <c r="Q137" s="608">
        <v>0</v>
      </c>
      <c r="R137" s="608">
        <v>0</v>
      </c>
      <c r="S137" s="608">
        <v>52000000</v>
      </c>
      <c r="T137" s="608">
        <v>52000000</v>
      </c>
      <c r="U137" s="608">
        <v>0</v>
      </c>
      <c r="V137" s="601" t="s">
        <v>527</v>
      </c>
    </row>
    <row r="138" spans="1:22" ht="36">
      <c r="A138" s="618" t="s">
        <v>527</v>
      </c>
      <c r="B138" s="606" t="s">
        <v>727</v>
      </c>
      <c r="C138" s="607">
        <v>0</v>
      </c>
      <c r="D138" s="607">
        <v>0</v>
      </c>
      <c r="E138" s="607">
        <v>0</v>
      </c>
      <c r="F138" s="607">
        <v>150000000</v>
      </c>
      <c r="G138" s="607">
        <v>150000000</v>
      </c>
      <c r="H138" s="607">
        <v>0</v>
      </c>
      <c r="I138" s="607">
        <v>150000000</v>
      </c>
      <c r="J138" s="607">
        <v>0</v>
      </c>
      <c r="K138" s="607">
        <v>0</v>
      </c>
      <c r="L138" s="607">
        <v>0</v>
      </c>
      <c r="M138" s="608">
        <v>150000000</v>
      </c>
      <c r="N138" s="608">
        <v>150000000</v>
      </c>
      <c r="O138" s="608">
        <v>0</v>
      </c>
      <c r="P138" s="608">
        <v>0</v>
      </c>
      <c r="Q138" s="608">
        <v>0</v>
      </c>
      <c r="R138" s="608">
        <v>0</v>
      </c>
      <c r="S138" s="608">
        <v>0</v>
      </c>
      <c r="T138" s="608">
        <v>0</v>
      </c>
      <c r="U138" s="608">
        <v>0</v>
      </c>
      <c r="V138" s="601" t="s">
        <v>527</v>
      </c>
    </row>
    <row r="139" spans="1:22">
      <c r="A139" s="618" t="s">
        <v>527</v>
      </c>
      <c r="B139" s="606" t="s">
        <v>728</v>
      </c>
      <c r="C139" s="607">
        <v>0</v>
      </c>
      <c r="D139" s="607">
        <v>0</v>
      </c>
      <c r="E139" s="607">
        <v>0</v>
      </c>
      <c r="F139" s="607">
        <v>273396000</v>
      </c>
      <c r="G139" s="607">
        <v>273396000</v>
      </c>
      <c r="H139" s="607">
        <v>0</v>
      </c>
      <c r="I139" s="607">
        <v>273396000</v>
      </c>
      <c r="J139" s="607">
        <v>0</v>
      </c>
      <c r="K139" s="607">
        <v>0</v>
      </c>
      <c r="L139" s="607">
        <v>0</v>
      </c>
      <c r="M139" s="608">
        <v>271007000</v>
      </c>
      <c r="N139" s="608">
        <v>271007000</v>
      </c>
      <c r="O139" s="608">
        <v>0</v>
      </c>
      <c r="P139" s="608">
        <v>0</v>
      </c>
      <c r="Q139" s="608">
        <v>0</v>
      </c>
      <c r="R139" s="608">
        <v>0</v>
      </c>
      <c r="S139" s="608">
        <v>2389000</v>
      </c>
      <c r="T139" s="608">
        <v>2389000</v>
      </c>
      <c r="U139" s="608">
        <v>0</v>
      </c>
      <c r="V139" s="601" t="s">
        <v>527</v>
      </c>
    </row>
    <row r="140" spans="1:22" ht="45.6">
      <c r="A140" s="619" t="s">
        <v>748</v>
      </c>
      <c r="B140" s="602" t="s">
        <v>749</v>
      </c>
      <c r="C140" s="599">
        <v>0</v>
      </c>
      <c r="D140" s="599">
        <v>0</v>
      </c>
      <c r="E140" s="599">
        <v>0</v>
      </c>
      <c r="F140" s="600">
        <v>609000000</v>
      </c>
      <c r="G140" s="600">
        <v>0</v>
      </c>
      <c r="H140" s="600">
        <v>0</v>
      </c>
      <c r="I140" s="600">
        <v>0</v>
      </c>
      <c r="J140" s="600">
        <v>609000000</v>
      </c>
      <c r="K140" s="600">
        <v>0</v>
      </c>
      <c r="L140" s="600">
        <v>609000000</v>
      </c>
      <c r="M140" s="599">
        <v>0</v>
      </c>
      <c r="N140" s="599">
        <v>0</v>
      </c>
      <c r="O140" s="599">
        <v>0</v>
      </c>
      <c r="P140" s="599">
        <v>0</v>
      </c>
      <c r="Q140" s="599">
        <v>0</v>
      </c>
      <c r="R140" s="599">
        <v>0</v>
      </c>
      <c r="S140" s="599">
        <v>609000000</v>
      </c>
      <c r="T140" s="599">
        <v>0</v>
      </c>
      <c r="U140" s="599">
        <v>609000000</v>
      </c>
      <c r="V140" s="601" t="s">
        <v>527</v>
      </c>
    </row>
    <row r="141" spans="1:22">
      <c r="A141" s="618" t="s">
        <v>527</v>
      </c>
      <c r="B141" s="603" t="s">
        <v>550</v>
      </c>
      <c r="C141" s="604">
        <v>0</v>
      </c>
      <c r="D141" s="604">
        <v>0</v>
      </c>
      <c r="E141" s="604">
        <v>0</v>
      </c>
      <c r="F141" s="604">
        <v>609000000</v>
      </c>
      <c r="G141" s="604">
        <v>0</v>
      </c>
      <c r="H141" s="604">
        <v>0</v>
      </c>
      <c r="I141" s="604">
        <v>0</v>
      </c>
      <c r="J141" s="604">
        <v>609000000</v>
      </c>
      <c r="K141" s="604">
        <v>0</v>
      </c>
      <c r="L141" s="604">
        <v>609000000</v>
      </c>
      <c r="M141" s="605">
        <v>0</v>
      </c>
      <c r="N141" s="605">
        <v>0</v>
      </c>
      <c r="O141" s="605">
        <v>0</v>
      </c>
      <c r="P141" s="605">
        <v>0</v>
      </c>
      <c r="Q141" s="605">
        <v>0</v>
      </c>
      <c r="R141" s="605">
        <v>0</v>
      </c>
      <c r="S141" s="605">
        <v>609000000</v>
      </c>
      <c r="T141" s="605">
        <v>0</v>
      </c>
      <c r="U141" s="605">
        <v>609000000</v>
      </c>
      <c r="V141" s="601" t="s">
        <v>527</v>
      </c>
    </row>
    <row r="142" spans="1:22" ht="36">
      <c r="A142" s="618" t="s">
        <v>527</v>
      </c>
      <c r="B142" s="606" t="s">
        <v>685</v>
      </c>
      <c r="C142" s="607">
        <v>0</v>
      </c>
      <c r="D142" s="607">
        <v>0</v>
      </c>
      <c r="E142" s="607">
        <v>0</v>
      </c>
      <c r="F142" s="607">
        <v>609000000</v>
      </c>
      <c r="G142" s="607">
        <v>0</v>
      </c>
      <c r="H142" s="607">
        <v>0</v>
      </c>
      <c r="I142" s="607">
        <v>0</v>
      </c>
      <c r="J142" s="607">
        <v>609000000</v>
      </c>
      <c r="K142" s="607">
        <v>0</v>
      </c>
      <c r="L142" s="607">
        <v>609000000</v>
      </c>
      <c r="M142" s="608">
        <v>0</v>
      </c>
      <c r="N142" s="608">
        <v>0</v>
      </c>
      <c r="O142" s="608">
        <v>0</v>
      </c>
      <c r="P142" s="608">
        <v>0</v>
      </c>
      <c r="Q142" s="608">
        <v>0</v>
      </c>
      <c r="R142" s="608">
        <v>0</v>
      </c>
      <c r="S142" s="608">
        <v>609000000</v>
      </c>
      <c r="T142" s="608">
        <v>0</v>
      </c>
      <c r="U142" s="608">
        <v>609000000</v>
      </c>
      <c r="V142" s="601" t="s">
        <v>527</v>
      </c>
    </row>
    <row r="143" spans="1:22" ht="57">
      <c r="A143" s="619" t="s">
        <v>750</v>
      </c>
      <c r="B143" s="602" t="s">
        <v>751</v>
      </c>
      <c r="C143" s="599">
        <v>0</v>
      </c>
      <c r="D143" s="599">
        <v>0</v>
      </c>
      <c r="E143" s="599">
        <v>0</v>
      </c>
      <c r="F143" s="600">
        <v>57800000</v>
      </c>
      <c r="G143" s="600">
        <v>0</v>
      </c>
      <c r="H143" s="600">
        <v>0</v>
      </c>
      <c r="I143" s="600">
        <v>0</v>
      </c>
      <c r="J143" s="600">
        <v>57800000</v>
      </c>
      <c r="K143" s="600">
        <v>0</v>
      </c>
      <c r="L143" s="600">
        <v>57800000</v>
      </c>
      <c r="M143" s="599">
        <v>0</v>
      </c>
      <c r="N143" s="599">
        <v>0</v>
      </c>
      <c r="O143" s="599">
        <v>0</v>
      </c>
      <c r="P143" s="599">
        <v>0</v>
      </c>
      <c r="Q143" s="599">
        <v>0</v>
      </c>
      <c r="R143" s="599">
        <v>0</v>
      </c>
      <c r="S143" s="599">
        <v>57800000</v>
      </c>
      <c r="T143" s="599">
        <v>0</v>
      </c>
      <c r="U143" s="599">
        <v>57800000</v>
      </c>
      <c r="V143" s="601" t="s">
        <v>527</v>
      </c>
    </row>
    <row r="144" spans="1:22">
      <c r="A144" s="618" t="s">
        <v>527</v>
      </c>
      <c r="B144" s="603" t="s">
        <v>550</v>
      </c>
      <c r="C144" s="604">
        <v>0</v>
      </c>
      <c r="D144" s="604">
        <v>0</v>
      </c>
      <c r="E144" s="604">
        <v>0</v>
      </c>
      <c r="F144" s="604">
        <v>57800000</v>
      </c>
      <c r="G144" s="604">
        <v>0</v>
      </c>
      <c r="H144" s="604">
        <v>0</v>
      </c>
      <c r="I144" s="604">
        <v>0</v>
      </c>
      <c r="J144" s="604">
        <v>57800000</v>
      </c>
      <c r="K144" s="604">
        <v>0</v>
      </c>
      <c r="L144" s="604">
        <v>57800000</v>
      </c>
      <c r="M144" s="605">
        <v>0</v>
      </c>
      <c r="N144" s="605">
        <v>0</v>
      </c>
      <c r="O144" s="605">
        <v>0</v>
      </c>
      <c r="P144" s="605">
        <v>0</v>
      </c>
      <c r="Q144" s="605">
        <v>0</v>
      </c>
      <c r="R144" s="605">
        <v>0</v>
      </c>
      <c r="S144" s="605">
        <v>57800000</v>
      </c>
      <c r="T144" s="605">
        <v>0</v>
      </c>
      <c r="U144" s="605">
        <v>57800000</v>
      </c>
      <c r="V144" s="601" t="s">
        <v>527</v>
      </c>
    </row>
    <row r="145" spans="1:22" ht="24">
      <c r="A145" s="618" t="s">
        <v>527</v>
      </c>
      <c r="B145" s="606" t="s">
        <v>683</v>
      </c>
      <c r="C145" s="607">
        <v>0</v>
      </c>
      <c r="D145" s="607">
        <v>0</v>
      </c>
      <c r="E145" s="607">
        <v>0</v>
      </c>
      <c r="F145" s="607">
        <v>57800000</v>
      </c>
      <c r="G145" s="607">
        <v>0</v>
      </c>
      <c r="H145" s="607">
        <v>0</v>
      </c>
      <c r="I145" s="607">
        <v>0</v>
      </c>
      <c r="J145" s="607">
        <v>57800000</v>
      </c>
      <c r="K145" s="607">
        <v>0</v>
      </c>
      <c r="L145" s="607">
        <v>57800000</v>
      </c>
      <c r="M145" s="608">
        <v>0</v>
      </c>
      <c r="N145" s="608">
        <v>0</v>
      </c>
      <c r="O145" s="608">
        <v>0</v>
      </c>
      <c r="P145" s="608">
        <v>0</v>
      </c>
      <c r="Q145" s="608">
        <v>0</v>
      </c>
      <c r="R145" s="608">
        <v>0</v>
      </c>
      <c r="S145" s="608">
        <v>57800000</v>
      </c>
      <c r="T145" s="608">
        <v>0</v>
      </c>
      <c r="U145" s="608">
        <v>57800000</v>
      </c>
      <c r="V145" s="601" t="s">
        <v>527</v>
      </c>
    </row>
    <row r="146" spans="1:22" ht="57">
      <c r="A146" s="619" t="s">
        <v>752</v>
      </c>
      <c r="B146" s="602" t="s">
        <v>753</v>
      </c>
      <c r="C146" s="599">
        <v>0</v>
      </c>
      <c r="D146" s="599">
        <v>0</v>
      </c>
      <c r="E146" s="599">
        <v>0</v>
      </c>
      <c r="F146" s="600">
        <v>70000000</v>
      </c>
      <c r="G146" s="600">
        <v>0</v>
      </c>
      <c r="H146" s="600">
        <v>0</v>
      </c>
      <c r="I146" s="600">
        <v>0</v>
      </c>
      <c r="J146" s="600">
        <v>70000000</v>
      </c>
      <c r="K146" s="600">
        <v>0</v>
      </c>
      <c r="L146" s="600">
        <v>70000000</v>
      </c>
      <c r="M146" s="599">
        <v>0</v>
      </c>
      <c r="N146" s="599">
        <v>0</v>
      </c>
      <c r="O146" s="599">
        <v>0</v>
      </c>
      <c r="P146" s="599">
        <v>0</v>
      </c>
      <c r="Q146" s="599">
        <v>0</v>
      </c>
      <c r="R146" s="599">
        <v>0</v>
      </c>
      <c r="S146" s="599">
        <v>70000000</v>
      </c>
      <c r="T146" s="599">
        <v>0</v>
      </c>
      <c r="U146" s="599">
        <v>70000000</v>
      </c>
      <c r="V146" s="601" t="s">
        <v>527</v>
      </c>
    </row>
    <row r="147" spans="1:22">
      <c r="A147" s="618" t="s">
        <v>527</v>
      </c>
      <c r="B147" s="603" t="s">
        <v>550</v>
      </c>
      <c r="C147" s="604">
        <v>0</v>
      </c>
      <c r="D147" s="604">
        <v>0</v>
      </c>
      <c r="E147" s="604">
        <v>0</v>
      </c>
      <c r="F147" s="604">
        <v>70000000</v>
      </c>
      <c r="G147" s="604">
        <v>0</v>
      </c>
      <c r="H147" s="604">
        <v>0</v>
      </c>
      <c r="I147" s="604">
        <v>0</v>
      </c>
      <c r="J147" s="604">
        <v>70000000</v>
      </c>
      <c r="K147" s="604">
        <v>0</v>
      </c>
      <c r="L147" s="604">
        <v>70000000</v>
      </c>
      <c r="M147" s="605">
        <v>0</v>
      </c>
      <c r="N147" s="605">
        <v>0</v>
      </c>
      <c r="O147" s="605">
        <v>0</v>
      </c>
      <c r="P147" s="605">
        <v>0</v>
      </c>
      <c r="Q147" s="605">
        <v>0</v>
      </c>
      <c r="R147" s="605">
        <v>0</v>
      </c>
      <c r="S147" s="605">
        <v>70000000</v>
      </c>
      <c r="T147" s="605">
        <v>0</v>
      </c>
      <c r="U147" s="605">
        <v>70000000</v>
      </c>
      <c r="V147" s="601" t="s">
        <v>527</v>
      </c>
    </row>
    <row r="148" spans="1:22" ht="36">
      <c r="A148" s="618" t="s">
        <v>527</v>
      </c>
      <c r="B148" s="606" t="s">
        <v>685</v>
      </c>
      <c r="C148" s="607">
        <v>0</v>
      </c>
      <c r="D148" s="607">
        <v>0</v>
      </c>
      <c r="E148" s="607">
        <v>0</v>
      </c>
      <c r="F148" s="607">
        <v>70000000</v>
      </c>
      <c r="G148" s="607">
        <v>0</v>
      </c>
      <c r="H148" s="607">
        <v>0</v>
      </c>
      <c r="I148" s="607">
        <v>0</v>
      </c>
      <c r="J148" s="607">
        <v>70000000</v>
      </c>
      <c r="K148" s="607">
        <v>0</v>
      </c>
      <c r="L148" s="607">
        <v>70000000</v>
      </c>
      <c r="M148" s="608">
        <v>0</v>
      </c>
      <c r="N148" s="608">
        <v>0</v>
      </c>
      <c r="O148" s="608">
        <v>0</v>
      </c>
      <c r="P148" s="608">
        <v>0</v>
      </c>
      <c r="Q148" s="608">
        <v>0</v>
      </c>
      <c r="R148" s="608">
        <v>0</v>
      </c>
      <c r="S148" s="608">
        <v>70000000</v>
      </c>
      <c r="T148" s="608">
        <v>0</v>
      </c>
      <c r="U148" s="608">
        <v>70000000</v>
      </c>
      <c r="V148" s="601" t="s">
        <v>527</v>
      </c>
    </row>
    <row r="149" spans="1:22" ht="45.6">
      <c r="A149" s="619" t="s">
        <v>754</v>
      </c>
      <c r="B149" s="602" t="s">
        <v>760</v>
      </c>
      <c r="C149" s="599">
        <f>C150</f>
        <v>366320000</v>
      </c>
      <c r="D149" s="599">
        <f t="shared" ref="D149:M149" si="12">D150</f>
        <v>0</v>
      </c>
      <c r="E149" s="599">
        <f t="shared" si="12"/>
        <v>366320000</v>
      </c>
      <c r="F149" s="599">
        <f t="shared" si="12"/>
        <v>721320000</v>
      </c>
      <c r="G149" s="599">
        <f t="shared" si="12"/>
        <v>0</v>
      </c>
      <c r="H149" s="599">
        <f t="shared" si="12"/>
        <v>0</v>
      </c>
      <c r="I149" s="599">
        <f t="shared" si="12"/>
        <v>0</v>
      </c>
      <c r="J149" s="599">
        <f t="shared" si="12"/>
        <v>721320000</v>
      </c>
      <c r="K149" s="599">
        <f t="shared" si="12"/>
        <v>0</v>
      </c>
      <c r="L149" s="599">
        <f t="shared" si="12"/>
        <v>355000000</v>
      </c>
      <c r="M149" s="599">
        <f t="shared" si="12"/>
        <v>0</v>
      </c>
      <c r="N149" s="599"/>
      <c r="O149" s="599"/>
      <c r="P149" s="599"/>
      <c r="Q149" s="599"/>
      <c r="R149" s="599"/>
      <c r="S149" s="599">
        <f>S150</f>
        <v>721320000</v>
      </c>
      <c r="T149" s="599">
        <f t="shared" ref="T149:U149" si="13">T150</f>
        <v>0</v>
      </c>
      <c r="U149" s="599">
        <f t="shared" si="13"/>
        <v>721320000</v>
      </c>
      <c r="V149" s="601"/>
    </row>
    <row r="150" spans="1:22">
      <c r="A150" s="618"/>
      <c r="B150" s="603" t="s">
        <v>550</v>
      </c>
      <c r="C150" s="607">
        <f>C151</f>
        <v>366320000</v>
      </c>
      <c r="D150" s="607">
        <f t="shared" ref="D150:L150" si="14">D151</f>
        <v>0</v>
      </c>
      <c r="E150" s="607">
        <f t="shared" si="14"/>
        <v>366320000</v>
      </c>
      <c r="F150" s="607">
        <f t="shared" si="14"/>
        <v>721320000</v>
      </c>
      <c r="G150" s="607">
        <f t="shared" si="14"/>
        <v>0</v>
      </c>
      <c r="H150" s="607">
        <f t="shared" si="14"/>
        <v>0</v>
      </c>
      <c r="I150" s="607">
        <f t="shared" si="14"/>
        <v>0</v>
      </c>
      <c r="J150" s="607">
        <v>721320000</v>
      </c>
      <c r="K150" s="607">
        <f t="shared" si="14"/>
        <v>0</v>
      </c>
      <c r="L150" s="607">
        <f t="shared" si="14"/>
        <v>355000000</v>
      </c>
      <c r="M150" s="608"/>
      <c r="N150" s="608"/>
      <c r="O150" s="608"/>
      <c r="P150" s="608"/>
      <c r="Q150" s="608"/>
      <c r="R150" s="608"/>
      <c r="S150" s="608">
        <f>S151</f>
        <v>721320000</v>
      </c>
      <c r="T150" s="608"/>
      <c r="U150" s="608">
        <f>U151</f>
        <v>721320000</v>
      </c>
      <c r="V150" s="601"/>
    </row>
    <row r="151" spans="1:22" ht="24">
      <c r="A151" s="618"/>
      <c r="B151" s="606" t="s">
        <v>759</v>
      </c>
      <c r="C151" s="607">
        <f>D151+E151</f>
        <v>366320000</v>
      </c>
      <c r="D151" s="607"/>
      <c r="E151" s="607">
        <v>366320000</v>
      </c>
      <c r="F151" s="607">
        <v>721320000</v>
      </c>
      <c r="G151" s="607"/>
      <c r="H151" s="607"/>
      <c r="I151" s="607"/>
      <c r="J151" s="607">
        <v>721320000</v>
      </c>
      <c r="K151" s="607"/>
      <c r="L151" s="607">
        <v>355000000</v>
      </c>
      <c r="M151" s="608"/>
      <c r="N151" s="608"/>
      <c r="O151" s="608"/>
      <c r="P151" s="608"/>
      <c r="Q151" s="608"/>
      <c r="R151" s="608"/>
      <c r="S151" s="608">
        <f>F151</f>
        <v>721320000</v>
      </c>
      <c r="T151" s="608"/>
      <c r="U151" s="608">
        <v>721320000</v>
      </c>
      <c r="V151" s="601"/>
    </row>
    <row r="152" spans="1:22" ht="45.6">
      <c r="A152" s="619" t="s">
        <v>756</v>
      </c>
      <c r="B152" s="602" t="s">
        <v>755</v>
      </c>
      <c r="C152" s="599">
        <v>193000000</v>
      </c>
      <c r="D152" s="599">
        <v>0</v>
      </c>
      <c r="E152" s="599">
        <v>193000000</v>
      </c>
      <c r="F152" s="600">
        <v>296350000</v>
      </c>
      <c r="G152" s="600">
        <v>0</v>
      </c>
      <c r="H152" s="600">
        <v>0</v>
      </c>
      <c r="I152" s="600">
        <v>0</v>
      </c>
      <c r="J152" s="600">
        <v>296350000</v>
      </c>
      <c r="K152" s="600">
        <v>0</v>
      </c>
      <c r="L152" s="600">
        <v>103350000</v>
      </c>
      <c r="M152" s="599">
        <v>0</v>
      </c>
      <c r="N152" s="599">
        <v>0</v>
      </c>
      <c r="O152" s="599">
        <v>0</v>
      </c>
      <c r="P152" s="599">
        <v>0</v>
      </c>
      <c r="Q152" s="599">
        <v>0</v>
      </c>
      <c r="R152" s="599">
        <v>0</v>
      </c>
      <c r="S152" s="599">
        <v>296350000</v>
      </c>
      <c r="T152" s="599">
        <v>0</v>
      </c>
      <c r="U152" s="599">
        <v>296350000</v>
      </c>
      <c r="V152" s="601" t="s">
        <v>527</v>
      </c>
    </row>
    <row r="153" spans="1:22">
      <c r="A153" s="618" t="s">
        <v>527</v>
      </c>
      <c r="B153" s="603" t="s">
        <v>550</v>
      </c>
      <c r="C153" s="604">
        <v>193000000</v>
      </c>
      <c r="D153" s="604">
        <v>0</v>
      </c>
      <c r="E153" s="604">
        <v>193000000</v>
      </c>
      <c r="F153" s="604">
        <v>296350000</v>
      </c>
      <c r="G153" s="604">
        <v>0</v>
      </c>
      <c r="H153" s="604">
        <v>0</v>
      </c>
      <c r="I153" s="604">
        <v>0</v>
      </c>
      <c r="J153" s="604">
        <v>296350000</v>
      </c>
      <c r="K153" s="604">
        <v>0</v>
      </c>
      <c r="L153" s="604">
        <v>103350000</v>
      </c>
      <c r="M153" s="605">
        <v>0</v>
      </c>
      <c r="N153" s="605">
        <v>0</v>
      </c>
      <c r="O153" s="605">
        <v>0</v>
      </c>
      <c r="P153" s="605">
        <v>0</v>
      </c>
      <c r="Q153" s="605">
        <v>0</v>
      </c>
      <c r="R153" s="605">
        <v>0</v>
      </c>
      <c r="S153" s="605">
        <v>296350000</v>
      </c>
      <c r="T153" s="605">
        <v>0</v>
      </c>
      <c r="U153" s="605">
        <v>296350000</v>
      </c>
      <c r="V153" s="601" t="s">
        <v>527</v>
      </c>
    </row>
    <row r="154" spans="1:22" ht="36">
      <c r="A154" s="618" t="s">
        <v>527</v>
      </c>
      <c r="B154" s="606" t="s">
        <v>685</v>
      </c>
      <c r="C154" s="607">
        <v>193000000</v>
      </c>
      <c r="D154" s="607">
        <v>0</v>
      </c>
      <c r="E154" s="607">
        <v>193000000</v>
      </c>
      <c r="F154" s="607">
        <v>296350000</v>
      </c>
      <c r="G154" s="607">
        <v>0</v>
      </c>
      <c r="H154" s="607">
        <v>0</v>
      </c>
      <c r="I154" s="607">
        <v>0</v>
      </c>
      <c r="J154" s="607">
        <v>296350000</v>
      </c>
      <c r="K154" s="607">
        <v>0</v>
      </c>
      <c r="L154" s="607">
        <v>103350000</v>
      </c>
      <c r="M154" s="608">
        <v>0</v>
      </c>
      <c r="N154" s="608">
        <v>0</v>
      </c>
      <c r="O154" s="608">
        <v>0</v>
      </c>
      <c r="P154" s="608">
        <v>0</v>
      </c>
      <c r="Q154" s="608">
        <v>0</v>
      </c>
      <c r="R154" s="608">
        <v>0</v>
      </c>
      <c r="S154" s="608">
        <v>296350000</v>
      </c>
      <c r="T154" s="608">
        <v>0</v>
      </c>
      <c r="U154" s="608">
        <v>296350000</v>
      </c>
      <c r="V154" s="601" t="s">
        <v>527</v>
      </c>
    </row>
    <row r="155" spans="1:22" ht="68.400000000000006">
      <c r="A155" s="619" t="s">
        <v>761</v>
      </c>
      <c r="B155" s="602" t="s">
        <v>757</v>
      </c>
      <c r="C155" s="599">
        <v>2400000</v>
      </c>
      <c r="D155" s="599">
        <v>0</v>
      </c>
      <c r="E155" s="599">
        <v>2400000</v>
      </c>
      <c r="F155" s="600">
        <v>104400000</v>
      </c>
      <c r="G155" s="600">
        <v>0</v>
      </c>
      <c r="H155" s="600">
        <v>0</v>
      </c>
      <c r="I155" s="600">
        <v>0</v>
      </c>
      <c r="J155" s="600">
        <v>104400000</v>
      </c>
      <c r="K155" s="600">
        <v>0</v>
      </c>
      <c r="L155" s="600">
        <v>102000000</v>
      </c>
      <c r="M155" s="599">
        <v>0</v>
      </c>
      <c r="N155" s="599">
        <v>0</v>
      </c>
      <c r="O155" s="599">
        <v>0</v>
      </c>
      <c r="P155" s="599">
        <v>0</v>
      </c>
      <c r="Q155" s="599">
        <v>0</v>
      </c>
      <c r="R155" s="599">
        <v>0</v>
      </c>
      <c r="S155" s="599">
        <v>104400000</v>
      </c>
      <c r="T155" s="599">
        <v>0</v>
      </c>
      <c r="U155" s="599">
        <v>104400000</v>
      </c>
      <c r="V155" s="601" t="s">
        <v>527</v>
      </c>
    </row>
    <row r="156" spans="1:22">
      <c r="A156" s="618" t="s">
        <v>527</v>
      </c>
      <c r="B156" s="603" t="s">
        <v>550</v>
      </c>
      <c r="C156" s="604">
        <v>2400000</v>
      </c>
      <c r="D156" s="604">
        <v>0</v>
      </c>
      <c r="E156" s="604">
        <v>2400000</v>
      </c>
      <c r="F156" s="604">
        <v>104400000</v>
      </c>
      <c r="G156" s="604">
        <v>0</v>
      </c>
      <c r="H156" s="604">
        <v>0</v>
      </c>
      <c r="I156" s="604">
        <v>0</v>
      </c>
      <c r="J156" s="604">
        <v>104400000</v>
      </c>
      <c r="K156" s="604">
        <v>0</v>
      </c>
      <c r="L156" s="604">
        <v>102000000</v>
      </c>
      <c r="M156" s="605">
        <v>0</v>
      </c>
      <c r="N156" s="605">
        <v>0</v>
      </c>
      <c r="O156" s="605">
        <v>0</v>
      </c>
      <c r="P156" s="605">
        <v>0</v>
      </c>
      <c r="Q156" s="605">
        <v>0</v>
      </c>
      <c r="R156" s="605">
        <v>0</v>
      </c>
      <c r="S156" s="605">
        <v>104400000</v>
      </c>
      <c r="T156" s="605">
        <v>0</v>
      </c>
      <c r="U156" s="605">
        <v>104400000</v>
      </c>
      <c r="V156" s="601" t="s">
        <v>527</v>
      </c>
    </row>
    <row r="157" spans="1:22" ht="36">
      <c r="A157" s="618" t="s">
        <v>527</v>
      </c>
      <c r="B157" s="606" t="s">
        <v>685</v>
      </c>
      <c r="C157" s="607">
        <v>2400000</v>
      </c>
      <c r="D157" s="607">
        <v>0</v>
      </c>
      <c r="E157" s="607">
        <v>2400000</v>
      </c>
      <c r="F157" s="607">
        <v>104400000</v>
      </c>
      <c r="G157" s="607">
        <v>0</v>
      </c>
      <c r="H157" s="607">
        <v>0</v>
      </c>
      <c r="I157" s="607">
        <v>0</v>
      </c>
      <c r="J157" s="607">
        <v>104400000</v>
      </c>
      <c r="K157" s="607">
        <v>0</v>
      </c>
      <c r="L157" s="607">
        <v>102000000</v>
      </c>
      <c r="M157" s="608">
        <v>0</v>
      </c>
      <c r="N157" s="608">
        <v>0</v>
      </c>
      <c r="O157" s="608">
        <v>0</v>
      </c>
      <c r="P157" s="608">
        <v>0</v>
      </c>
      <c r="Q157" s="608">
        <v>0</v>
      </c>
      <c r="R157" s="608">
        <v>0</v>
      </c>
      <c r="S157" s="608">
        <v>104400000</v>
      </c>
      <c r="T157" s="608">
        <v>0</v>
      </c>
      <c r="U157" s="608">
        <v>104400000</v>
      </c>
      <c r="V157" s="601" t="s">
        <v>527</v>
      </c>
    </row>
    <row r="158" spans="1:22" ht="68.400000000000006">
      <c r="A158" s="619" t="s">
        <v>762</v>
      </c>
      <c r="B158" s="602" t="s">
        <v>763</v>
      </c>
      <c r="C158" s="599">
        <f>C159</f>
        <v>26190000</v>
      </c>
      <c r="D158" s="599">
        <f t="shared" ref="D158:L158" si="15">D159</f>
        <v>0</v>
      </c>
      <c r="E158" s="599">
        <f t="shared" si="15"/>
        <v>26190000</v>
      </c>
      <c r="F158" s="599">
        <f t="shared" si="15"/>
        <v>149690000</v>
      </c>
      <c r="G158" s="599">
        <f t="shared" si="15"/>
        <v>0</v>
      </c>
      <c r="H158" s="599">
        <f t="shared" si="15"/>
        <v>0</v>
      </c>
      <c r="I158" s="599">
        <f t="shared" si="15"/>
        <v>0</v>
      </c>
      <c r="J158" s="599">
        <f t="shared" si="15"/>
        <v>149690000</v>
      </c>
      <c r="K158" s="599">
        <f t="shared" si="15"/>
        <v>0</v>
      </c>
      <c r="L158" s="599">
        <f t="shared" si="15"/>
        <v>123500000</v>
      </c>
      <c r="M158" s="599">
        <v>0</v>
      </c>
      <c r="N158" s="599">
        <v>0</v>
      </c>
      <c r="O158" s="599">
        <v>0</v>
      </c>
      <c r="P158" s="599">
        <v>0</v>
      </c>
      <c r="Q158" s="599">
        <v>0</v>
      </c>
      <c r="R158" s="599">
        <v>0</v>
      </c>
      <c r="S158" s="599">
        <f t="shared" ref="S158" si="16">S159</f>
        <v>149690000</v>
      </c>
      <c r="T158" s="599">
        <f t="shared" ref="T158:T159" si="17">T159</f>
        <v>0</v>
      </c>
      <c r="U158" s="599">
        <f t="shared" ref="U158:U159" si="18">U159</f>
        <v>149690000</v>
      </c>
      <c r="V158" s="601" t="s">
        <v>527</v>
      </c>
    </row>
    <row r="159" spans="1:22">
      <c r="A159" s="618" t="s">
        <v>527</v>
      </c>
      <c r="B159" s="603" t="s">
        <v>550</v>
      </c>
      <c r="C159" s="604">
        <f>C160</f>
        <v>26190000</v>
      </c>
      <c r="D159" s="604">
        <f t="shared" ref="D159:L159" si="19">D160</f>
        <v>0</v>
      </c>
      <c r="E159" s="604">
        <f t="shared" si="19"/>
        <v>26190000</v>
      </c>
      <c r="F159" s="604">
        <f t="shared" si="19"/>
        <v>149690000</v>
      </c>
      <c r="G159" s="604">
        <f t="shared" si="19"/>
        <v>0</v>
      </c>
      <c r="H159" s="604">
        <f t="shared" si="19"/>
        <v>0</v>
      </c>
      <c r="I159" s="604">
        <f t="shared" si="19"/>
        <v>0</v>
      </c>
      <c r="J159" s="604">
        <f t="shared" si="19"/>
        <v>149690000</v>
      </c>
      <c r="K159" s="604">
        <f t="shared" si="19"/>
        <v>0</v>
      </c>
      <c r="L159" s="604">
        <f t="shared" si="19"/>
        <v>123500000</v>
      </c>
      <c r="M159" s="605">
        <v>0</v>
      </c>
      <c r="N159" s="605">
        <v>0</v>
      </c>
      <c r="O159" s="605">
        <v>0</v>
      </c>
      <c r="P159" s="605">
        <v>0</v>
      </c>
      <c r="Q159" s="605">
        <v>0</v>
      </c>
      <c r="R159" s="605">
        <v>0</v>
      </c>
      <c r="S159" s="604">
        <f t="shared" ref="S159" si="20">S160</f>
        <v>149690000</v>
      </c>
      <c r="T159" s="604">
        <f t="shared" si="17"/>
        <v>0</v>
      </c>
      <c r="U159" s="604">
        <f t="shared" si="18"/>
        <v>149690000</v>
      </c>
      <c r="V159" s="601" t="s">
        <v>527</v>
      </c>
    </row>
    <row r="160" spans="1:22" ht="24">
      <c r="A160" s="618" t="s">
        <v>527</v>
      </c>
      <c r="B160" s="606" t="s">
        <v>759</v>
      </c>
      <c r="C160" s="607">
        <f>D160+E160</f>
        <v>26190000</v>
      </c>
      <c r="D160" s="607">
        <v>0</v>
      </c>
      <c r="E160" s="607">
        <v>26190000</v>
      </c>
      <c r="F160" s="607">
        <v>149690000</v>
      </c>
      <c r="G160" s="607">
        <v>0</v>
      </c>
      <c r="H160" s="607">
        <v>0</v>
      </c>
      <c r="I160" s="607">
        <v>0</v>
      </c>
      <c r="J160" s="607">
        <v>149690000</v>
      </c>
      <c r="K160" s="607">
        <v>0</v>
      </c>
      <c r="L160" s="607">
        <v>123500000</v>
      </c>
      <c r="M160" s="608">
        <v>0</v>
      </c>
      <c r="N160" s="608">
        <v>0</v>
      </c>
      <c r="O160" s="608">
        <v>0</v>
      </c>
      <c r="P160" s="608">
        <v>0</v>
      </c>
      <c r="Q160" s="608">
        <v>0</v>
      </c>
      <c r="R160" s="608">
        <v>0</v>
      </c>
      <c r="S160" s="608">
        <f>F160</f>
        <v>149690000</v>
      </c>
      <c r="T160" s="608">
        <v>0</v>
      </c>
      <c r="U160" s="608">
        <f>S160</f>
        <v>149690000</v>
      </c>
      <c r="V160" s="601" t="s">
        <v>527</v>
      </c>
    </row>
  </sheetData>
  <mergeCells count="28">
    <mergeCell ref="A1:C1"/>
    <mergeCell ref="A3:T3"/>
    <mergeCell ref="A4:T4"/>
    <mergeCell ref="A5:T5"/>
    <mergeCell ref="A7:A9"/>
    <mergeCell ref="B7:B9"/>
    <mergeCell ref="C7:C9"/>
    <mergeCell ref="D7:E7"/>
    <mergeCell ref="F7:F9"/>
    <mergeCell ref="G7:L7"/>
    <mergeCell ref="S1:V1"/>
    <mergeCell ref="V7:V9"/>
    <mergeCell ref="D8:D9"/>
    <mergeCell ref="E8:E9"/>
    <mergeCell ref="G8:I8"/>
    <mergeCell ref="J8:L8"/>
    <mergeCell ref="T7:U7"/>
    <mergeCell ref="U8:U9"/>
    <mergeCell ref="M7:M9"/>
    <mergeCell ref="N7:O7"/>
    <mergeCell ref="P7:P9"/>
    <mergeCell ref="Q7:R7"/>
    <mergeCell ref="S7:S9"/>
    <mergeCell ref="N8:N9"/>
    <mergeCell ref="O8:O9"/>
    <mergeCell ref="Q8:Q9"/>
    <mergeCell ref="R8:R9"/>
    <mergeCell ref="T8:T9"/>
  </mergeCells>
  <pageMargins left="0.3" right="0.16" top="0.22" bottom="0.33" header="0.2" footer="0.24"/>
  <pageSetup paperSize="9" scale="50" orientation="landscape" verticalDpi="0" r:id="rId1"/>
  <headerFooter>
    <oddFooter>&amp;C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28"/>
  <sheetViews>
    <sheetView workbookViewId="0">
      <selection activeCell="A2" sqref="A2:R2"/>
    </sheetView>
  </sheetViews>
  <sheetFormatPr defaultColWidth="8.88671875" defaultRowHeight="13.2"/>
  <cols>
    <col min="1" max="1" width="5.109375" style="107" customWidth="1"/>
    <col min="2" max="2" width="43.33203125" style="107" customWidth="1"/>
    <col min="3" max="3" width="10.33203125" style="107" customWidth="1"/>
    <col min="4" max="4" width="11" style="107" customWidth="1"/>
    <col min="5" max="5" width="10.88671875" style="107" customWidth="1"/>
    <col min="6" max="6" width="10" style="107" customWidth="1"/>
    <col min="7" max="7" width="9.109375" style="107" customWidth="1"/>
    <col min="8" max="8" width="10" style="107" customWidth="1"/>
    <col min="9" max="9" width="10.5546875" style="107" customWidth="1"/>
    <col min="10" max="11" width="10.88671875" style="107" customWidth="1"/>
    <col min="12" max="12" width="6.44140625" style="107" customWidth="1"/>
    <col min="13" max="13" width="10.88671875" style="107" customWidth="1"/>
    <col min="14" max="14" width="10.109375" style="107" customWidth="1"/>
    <col min="15" max="15" width="7" style="107" customWidth="1"/>
    <col min="16" max="17" width="8.33203125" style="107" customWidth="1"/>
    <col min="18" max="18" width="8.109375" style="107" customWidth="1"/>
    <col min="19" max="19" width="10.109375" style="107" customWidth="1"/>
    <col min="20" max="20" width="22.44140625" style="107" customWidth="1"/>
    <col min="21" max="21" width="21.33203125" style="107" customWidth="1"/>
    <col min="22" max="22" width="29.109375" style="107" customWidth="1"/>
    <col min="23" max="23" width="9.33203125" style="107" customWidth="1"/>
    <col min="24" max="256" width="8.88671875" style="107"/>
    <col min="257" max="257" width="5.109375" style="107" customWidth="1"/>
    <col min="258" max="258" width="30.109375" style="107" customWidth="1"/>
    <col min="259" max="259" width="12.109375" style="107" customWidth="1"/>
    <col min="260" max="261" width="11" style="107" customWidth="1"/>
    <col min="262" max="262" width="11.33203125" style="107" customWidth="1"/>
    <col min="263" max="263" width="10.6640625" style="107" customWidth="1"/>
    <col min="264" max="264" width="9.88671875" style="107" customWidth="1"/>
    <col min="265" max="266" width="11" style="107" customWidth="1"/>
    <col min="267" max="267" width="9.88671875" style="107" customWidth="1"/>
    <col min="268" max="270" width="11" style="107" customWidth="1"/>
    <col min="271" max="271" width="10.109375" style="107" customWidth="1"/>
    <col min="272" max="272" width="10.6640625" style="107" customWidth="1"/>
    <col min="273" max="273" width="11" style="107" customWidth="1"/>
    <col min="274" max="274" width="9" style="107" customWidth="1"/>
    <col min="275" max="275" width="10.109375" style="107" customWidth="1"/>
    <col min="276" max="276" width="22.44140625" style="107" customWidth="1"/>
    <col min="277" max="277" width="21.33203125" style="107" customWidth="1"/>
    <col min="278" max="278" width="29.109375" style="107" customWidth="1"/>
    <col min="279" max="279" width="9.33203125" style="107" customWidth="1"/>
    <col min="280" max="512" width="8.88671875" style="107"/>
    <col min="513" max="513" width="5.109375" style="107" customWidth="1"/>
    <col min="514" max="514" width="30.109375" style="107" customWidth="1"/>
    <col min="515" max="515" width="12.109375" style="107" customWidth="1"/>
    <col min="516" max="517" width="11" style="107" customWidth="1"/>
    <col min="518" max="518" width="11.33203125" style="107" customWidth="1"/>
    <col min="519" max="519" width="10.6640625" style="107" customWidth="1"/>
    <col min="520" max="520" width="9.88671875" style="107" customWidth="1"/>
    <col min="521" max="522" width="11" style="107" customWidth="1"/>
    <col min="523" max="523" width="9.88671875" style="107" customWidth="1"/>
    <col min="524" max="526" width="11" style="107" customWidth="1"/>
    <col min="527" max="527" width="10.109375" style="107" customWidth="1"/>
    <col min="528" max="528" width="10.6640625" style="107" customWidth="1"/>
    <col min="529" max="529" width="11" style="107" customWidth="1"/>
    <col min="530" max="530" width="9" style="107" customWidth="1"/>
    <col min="531" max="531" width="10.109375" style="107" customWidth="1"/>
    <col min="532" max="532" width="22.44140625" style="107" customWidth="1"/>
    <col min="533" max="533" width="21.33203125" style="107" customWidth="1"/>
    <col min="534" max="534" width="29.109375" style="107" customWidth="1"/>
    <col min="535" max="535" width="9.33203125" style="107" customWidth="1"/>
    <col min="536" max="768" width="8.88671875" style="107"/>
    <col min="769" max="769" width="5.109375" style="107" customWidth="1"/>
    <col min="770" max="770" width="30.109375" style="107" customWidth="1"/>
    <col min="771" max="771" width="12.109375" style="107" customWidth="1"/>
    <col min="772" max="773" width="11" style="107" customWidth="1"/>
    <col min="774" max="774" width="11.33203125" style="107" customWidth="1"/>
    <col min="775" max="775" width="10.6640625" style="107" customWidth="1"/>
    <col min="776" max="776" width="9.88671875" style="107" customWidth="1"/>
    <col min="777" max="778" width="11" style="107" customWidth="1"/>
    <col min="779" max="779" width="9.88671875" style="107" customWidth="1"/>
    <col min="780" max="782" width="11" style="107" customWidth="1"/>
    <col min="783" max="783" width="10.109375" style="107" customWidth="1"/>
    <col min="784" max="784" width="10.6640625" style="107" customWidth="1"/>
    <col min="785" max="785" width="11" style="107" customWidth="1"/>
    <col min="786" max="786" width="9" style="107" customWidth="1"/>
    <col min="787" max="787" width="10.109375" style="107" customWidth="1"/>
    <col min="788" max="788" width="22.44140625" style="107" customWidth="1"/>
    <col min="789" max="789" width="21.33203125" style="107" customWidth="1"/>
    <col min="790" max="790" width="29.109375" style="107" customWidth="1"/>
    <col min="791" max="791" width="9.33203125" style="107" customWidth="1"/>
    <col min="792" max="1024" width="8.88671875" style="107"/>
    <col min="1025" max="1025" width="5.109375" style="107" customWidth="1"/>
    <col min="1026" max="1026" width="30.109375" style="107" customWidth="1"/>
    <col min="1027" max="1027" width="12.109375" style="107" customWidth="1"/>
    <col min="1028" max="1029" width="11" style="107" customWidth="1"/>
    <col min="1030" max="1030" width="11.33203125" style="107" customWidth="1"/>
    <col min="1031" max="1031" width="10.6640625" style="107" customWidth="1"/>
    <col min="1032" max="1032" width="9.88671875" style="107" customWidth="1"/>
    <col min="1033" max="1034" width="11" style="107" customWidth="1"/>
    <col min="1035" max="1035" width="9.88671875" style="107" customWidth="1"/>
    <col min="1036" max="1038" width="11" style="107" customWidth="1"/>
    <col min="1039" max="1039" width="10.109375" style="107" customWidth="1"/>
    <col min="1040" max="1040" width="10.6640625" style="107" customWidth="1"/>
    <col min="1041" max="1041" width="11" style="107" customWidth="1"/>
    <col min="1042" max="1042" width="9" style="107" customWidth="1"/>
    <col min="1043" max="1043" width="10.109375" style="107" customWidth="1"/>
    <col min="1044" max="1044" width="22.44140625" style="107" customWidth="1"/>
    <col min="1045" max="1045" width="21.33203125" style="107" customWidth="1"/>
    <col min="1046" max="1046" width="29.109375" style="107" customWidth="1"/>
    <col min="1047" max="1047" width="9.33203125" style="107" customWidth="1"/>
    <col min="1048" max="1280" width="8.88671875" style="107"/>
    <col min="1281" max="1281" width="5.109375" style="107" customWidth="1"/>
    <col min="1282" max="1282" width="30.109375" style="107" customWidth="1"/>
    <col min="1283" max="1283" width="12.109375" style="107" customWidth="1"/>
    <col min="1284" max="1285" width="11" style="107" customWidth="1"/>
    <col min="1286" max="1286" width="11.33203125" style="107" customWidth="1"/>
    <col min="1287" max="1287" width="10.6640625" style="107" customWidth="1"/>
    <col min="1288" max="1288" width="9.88671875" style="107" customWidth="1"/>
    <col min="1289" max="1290" width="11" style="107" customWidth="1"/>
    <col min="1291" max="1291" width="9.88671875" style="107" customWidth="1"/>
    <col min="1292" max="1294" width="11" style="107" customWidth="1"/>
    <col min="1295" max="1295" width="10.109375" style="107" customWidth="1"/>
    <col min="1296" max="1296" width="10.6640625" style="107" customWidth="1"/>
    <col min="1297" max="1297" width="11" style="107" customWidth="1"/>
    <col min="1298" max="1298" width="9" style="107" customWidth="1"/>
    <col min="1299" max="1299" width="10.109375" style="107" customWidth="1"/>
    <col min="1300" max="1300" width="22.44140625" style="107" customWidth="1"/>
    <col min="1301" max="1301" width="21.33203125" style="107" customWidth="1"/>
    <col min="1302" max="1302" width="29.109375" style="107" customWidth="1"/>
    <col min="1303" max="1303" width="9.33203125" style="107" customWidth="1"/>
    <col min="1304" max="1536" width="8.88671875" style="107"/>
    <col min="1537" max="1537" width="5.109375" style="107" customWidth="1"/>
    <col min="1538" max="1538" width="30.109375" style="107" customWidth="1"/>
    <col min="1539" max="1539" width="12.109375" style="107" customWidth="1"/>
    <col min="1540" max="1541" width="11" style="107" customWidth="1"/>
    <col min="1542" max="1542" width="11.33203125" style="107" customWidth="1"/>
    <col min="1543" max="1543" width="10.6640625" style="107" customWidth="1"/>
    <col min="1544" max="1544" width="9.88671875" style="107" customWidth="1"/>
    <col min="1545" max="1546" width="11" style="107" customWidth="1"/>
    <col min="1547" max="1547" width="9.88671875" style="107" customWidth="1"/>
    <col min="1548" max="1550" width="11" style="107" customWidth="1"/>
    <col min="1551" max="1551" width="10.109375" style="107" customWidth="1"/>
    <col min="1552" max="1552" width="10.6640625" style="107" customWidth="1"/>
    <col min="1553" max="1553" width="11" style="107" customWidth="1"/>
    <col min="1554" max="1554" width="9" style="107" customWidth="1"/>
    <col min="1555" max="1555" width="10.109375" style="107" customWidth="1"/>
    <col min="1556" max="1556" width="22.44140625" style="107" customWidth="1"/>
    <col min="1557" max="1557" width="21.33203125" style="107" customWidth="1"/>
    <col min="1558" max="1558" width="29.109375" style="107" customWidth="1"/>
    <col min="1559" max="1559" width="9.33203125" style="107" customWidth="1"/>
    <col min="1560" max="1792" width="8.88671875" style="107"/>
    <col min="1793" max="1793" width="5.109375" style="107" customWidth="1"/>
    <col min="1794" max="1794" width="30.109375" style="107" customWidth="1"/>
    <col min="1795" max="1795" width="12.109375" style="107" customWidth="1"/>
    <col min="1796" max="1797" width="11" style="107" customWidth="1"/>
    <col min="1798" max="1798" width="11.33203125" style="107" customWidth="1"/>
    <col min="1799" max="1799" width="10.6640625" style="107" customWidth="1"/>
    <col min="1800" max="1800" width="9.88671875" style="107" customWidth="1"/>
    <col min="1801" max="1802" width="11" style="107" customWidth="1"/>
    <col min="1803" max="1803" width="9.88671875" style="107" customWidth="1"/>
    <col min="1804" max="1806" width="11" style="107" customWidth="1"/>
    <col min="1807" max="1807" width="10.109375" style="107" customWidth="1"/>
    <col min="1808" max="1808" width="10.6640625" style="107" customWidth="1"/>
    <col min="1809" max="1809" width="11" style="107" customWidth="1"/>
    <col min="1810" max="1810" width="9" style="107" customWidth="1"/>
    <col min="1811" max="1811" width="10.109375" style="107" customWidth="1"/>
    <col min="1812" max="1812" width="22.44140625" style="107" customWidth="1"/>
    <col min="1813" max="1813" width="21.33203125" style="107" customWidth="1"/>
    <col min="1814" max="1814" width="29.109375" style="107" customWidth="1"/>
    <col min="1815" max="1815" width="9.33203125" style="107" customWidth="1"/>
    <col min="1816" max="2048" width="8.88671875" style="107"/>
    <col min="2049" max="2049" width="5.109375" style="107" customWidth="1"/>
    <col min="2050" max="2050" width="30.109375" style="107" customWidth="1"/>
    <col min="2051" max="2051" width="12.109375" style="107" customWidth="1"/>
    <col min="2052" max="2053" width="11" style="107" customWidth="1"/>
    <col min="2054" max="2054" width="11.33203125" style="107" customWidth="1"/>
    <col min="2055" max="2055" width="10.6640625" style="107" customWidth="1"/>
    <col min="2056" max="2056" width="9.88671875" style="107" customWidth="1"/>
    <col min="2057" max="2058" width="11" style="107" customWidth="1"/>
    <col min="2059" max="2059" width="9.88671875" style="107" customWidth="1"/>
    <col min="2060" max="2062" width="11" style="107" customWidth="1"/>
    <col min="2063" max="2063" width="10.109375" style="107" customWidth="1"/>
    <col min="2064" max="2064" width="10.6640625" style="107" customWidth="1"/>
    <col min="2065" max="2065" width="11" style="107" customWidth="1"/>
    <col min="2066" max="2066" width="9" style="107" customWidth="1"/>
    <col min="2067" max="2067" width="10.109375" style="107" customWidth="1"/>
    <col min="2068" max="2068" width="22.44140625" style="107" customWidth="1"/>
    <col min="2069" max="2069" width="21.33203125" style="107" customWidth="1"/>
    <col min="2070" max="2070" width="29.109375" style="107" customWidth="1"/>
    <col min="2071" max="2071" width="9.33203125" style="107" customWidth="1"/>
    <col min="2072" max="2304" width="8.88671875" style="107"/>
    <col min="2305" max="2305" width="5.109375" style="107" customWidth="1"/>
    <col min="2306" max="2306" width="30.109375" style="107" customWidth="1"/>
    <col min="2307" max="2307" width="12.109375" style="107" customWidth="1"/>
    <col min="2308" max="2309" width="11" style="107" customWidth="1"/>
    <col min="2310" max="2310" width="11.33203125" style="107" customWidth="1"/>
    <col min="2311" max="2311" width="10.6640625" style="107" customWidth="1"/>
    <col min="2312" max="2312" width="9.88671875" style="107" customWidth="1"/>
    <col min="2313" max="2314" width="11" style="107" customWidth="1"/>
    <col min="2315" max="2315" width="9.88671875" style="107" customWidth="1"/>
    <col min="2316" max="2318" width="11" style="107" customWidth="1"/>
    <col min="2319" max="2319" width="10.109375" style="107" customWidth="1"/>
    <col min="2320" max="2320" width="10.6640625" style="107" customWidth="1"/>
    <col min="2321" max="2321" width="11" style="107" customWidth="1"/>
    <col min="2322" max="2322" width="9" style="107" customWidth="1"/>
    <col min="2323" max="2323" width="10.109375" style="107" customWidth="1"/>
    <col min="2324" max="2324" width="22.44140625" style="107" customWidth="1"/>
    <col min="2325" max="2325" width="21.33203125" style="107" customWidth="1"/>
    <col min="2326" max="2326" width="29.109375" style="107" customWidth="1"/>
    <col min="2327" max="2327" width="9.33203125" style="107" customWidth="1"/>
    <col min="2328" max="2560" width="8.88671875" style="107"/>
    <col min="2561" max="2561" width="5.109375" style="107" customWidth="1"/>
    <col min="2562" max="2562" width="30.109375" style="107" customWidth="1"/>
    <col min="2563" max="2563" width="12.109375" style="107" customWidth="1"/>
    <col min="2564" max="2565" width="11" style="107" customWidth="1"/>
    <col min="2566" max="2566" width="11.33203125" style="107" customWidth="1"/>
    <col min="2567" max="2567" width="10.6640625" style="107" customWidth="1"/>
    <col min="2568" max="2568" width="9.88671875" style="107" customWidth="1"/>
    <col min="2569" max="2570" width="11" style="107" customWidth="1"/>
    <col min="2571" max="2571" width="9.88671875" style="107" customWidth="1"/>
    <col min="2572" max="2574" width="11" style="107" customWidth="1"/>
    <col min="2575" max="2575" width="10.109375" style="107" customWidth="1"/>
    <col min="2576" max="2576" width="10.6640625" style="107" customWidth="1"/>
    <col min="2577" max="2577" width="11" style="107" customWidth="1"/>
    <col min="2578" max="2578" width="9" style="107" customWidth="1"/>
    <col min="2579" max="2579" width="10.109375" style="107" customWidth="1"/>
    <col min="2580" max="2580" width="22.44140625" style="107" customWidth="1"/>
    <col min="2581" max="2581" width="21.33203125" style="107" customWidth="1"/>
    <col min="2582" max="2582" width="29.109375" style="107" customWidth="1"/>
    <col min="2583" max="2583" width="9.33203125" style="107" customWidth="1"/>
    <col min="2584" max="2816" width="8.88671875" style="107"/>
    <col min="2817" max="2817" width="5.109375" style="107" customWidth="1"/>
    <col min="2818" max="2818" width="30.109375" style="107" customWidth="1"/>
    <col min="2819" max="2819" width="12.109375" style="107" customWidth="1"/>
    <col min="2820" max="2821" width="11" style="107" customWidth="1"/>
    <col min="2822" max="2822" width="11.33203125" style="107" customWidth="1"/>
    <col min="2823" max="2823" width="10.6640625" style="107" customWidth="1"/>
    <col min="2824" max="2824" width="9.88671875" style="107" customWidth="1"/>
    <col min="2825" max="2826" width="11" style="107" customWidth="1"/>
    <col min="2827" max="2827" width="9.88671875" style="107" customWidth="1"/>
    <col min="2828" max="2830" width="11" style="107" customWidth="1"/>
    <col min="2831" max="2831" width="10.109375" style="107" customWidth="1"/>
    <col min="2832" max="2832" width="10.6640625" style="107" customWidth="1"/>
    <col min="2833" max="2833" width="11" style="107" customWidth="1"/>
    <col min="2834" max="2834" width="9" style="107" customWidth="1"/>
    <col min="2835" max="2835" width="10.109375" style="107" customWidth="1"/>
    <col min="2836" max="2836" width="22.44140625" style="107" customWidth="1"/>
    <col min="2837" max="2837" width="21.33203125" style="107" customWidth="1"/>
    <col min="2838" max="2838" width="29.109375" style="107" customWidth="1"/>
    <col min="2839" max="2839" width="9.33203125" style="107" customWidth="1"/>
    <col min="2840" max="3072" width="8.88671875" style="107"/>
    <col min="3073" max="3073" width="5.109375" style="107" customWidth="1"/>
    <col min="3074" max="3074" width="30.109375" style="107" customWidth="1"/>
    <col min="3075" max="3075" width="12.109375" style="107" customWidth="1"/>
    <col min="3076" max="3077" width="11" style="107" customWidth="1"/>
    <col min="3078" max="3078" width="11.33203125" style="107" customWidth="1"/>
    <col min="3079" max="3079" width="10.6640625" style="107" customWidth="1"/>
    <col min="3080" max="3080" width="9.88671875" style="107" customWidth="1"/>
    <col min="3081" max="3082" width="11" style="107" customWidth="1"/>
    <col min="3083" max="3083" width="9.88671875" style="107" customWidth="1"/>
    <col min="3084" max="3086" width="11" style="107" customWidth="1"/>
    <col min="3087" max="3087" width="10.109375" style="107" customWidth="1"/>
    <col min="3088" max="3088" width="10.6640625" style="107" customWidth="1"/>
    <col min="3089" max="3089" width="11" style="107" customWidth="1"/>
    <col min="3090" max="3090" width="9" style="107" customWidth="1"/>
    <col min="3091" max="3091" width="10.109375" style="107" customWidth="1"/>
    <col min="3092" max="3092" width="22.44140625" style="107" customWidth="1"/>
    <col min="3093" max="3093" width="21.33203125" style="107" customWidth="1"/>
    <col min="3094" max="3094" width="29.109375" style="107" customWidth="1"/>
    <col min="3095" max="3095" width="9.33203125" style="107" customWidth="1"/>
    <col min="3096" max="3328" width="8.88671875" style="107"/>
    <col min="3329" max="3329" width="5.109375" style="107" customWidth="1"/>
    <col min="3330" max="3330" width="30.109375" style="107" customWidth="1"/>
    <col min="3331" max="3331" width="12.109375" style="107" customWidth="1"/>
    <col min="3332" max="3333" width="11" style="107" customWidth="1"/>
    <col min="3334" max="3334" width="11.33203125" style="107" customWidth="1"/>
    <col min="3335" max="3335" width="10.6640625" style="107" customWidth="1"/>
    <col min="3336" max="3336" width="9.88671875" style="107" customWidth="1"/>
    <col min="3337" max="3338" width="11" style="107" customWidth="1"/>
    <col min="3339" max="3339" width="9.88671875" style="107" customWidth="1"/>
    <col min="3340" max="3342" width="11" style="107" customWidth="1"/>
    <col min="3343" max="3343" width="10.109375" style="107" customWidth="1"/>
    <col min="3344" max="3344" width="10.6640625" style="107" customWidth="1"/>
    <col min="3345" max="3345" width="11" style="107" customWidth="1"/>
    <col min="3346" max="3346" width="9" style="107" customWidth="1"/>
    <col min="3347" max="3347" width="10.109375" style="107" customWidth="1"/>
    <col min="3348" max="3348" width="22.44140625" style="107" customWidth="1"/>
    <col min="3349" max="3349" width="21.33203125" style="107" customWidth="1"/>
    <col min="3350" max="3350" width="29.109375" style="107" customWidth="1"/>
    <col min="3351" max="3351" width="9.33203125" style="107" customWidth="1"/>
    <col min="3352" max="3584" width="8.88671875" style="107"/>
    <col min="3585" max="3585" width="5.109375" style="107" customWidth="1"/>
    <col min="3586" max="3586" width="30.109375" style="107" customWidth="1"/>
    <col min="3587" max="3587" width="12.109375" style="107" customWidth="1"/>
    <col min="3588" max="3589" width="11" style="107" customWidth="1"/>
    <col min="3590" max="3590" width="11.33203125" style="107" customWidth="1"/>
    <col min="3591" max="3591" width="10.6640625" style="107" customWidth="1"/>
    <col min="3592" max="3592" width="9.88671875" style="107" customWidth="1"/>
    <col min="3593" max="3594" width="11" style="107" customWidth="1"/>
    <col min="3595" max="3595" width="9.88671875" style="107" customWidth="1"/>
    <col min="3596" max="3598" width="11" style="107" customWidth="1"/>
    <col min="3599" max="3599" width="10.109375" style="107" customWidth="1"/>
    <col min="3600" max="3600" width="10.6640625" style="107" customWidth="1"/>
    <col min="3601" max="3601" width="11" style="107" customWidth="1"/>
    <col min="3602" max="3602" width="9" style="107" customWidth="1"/>
    <col min="3603" max="3603" width="10.109375" style="107" customWidth="1"/>
    <col min="3604" max="3604" width="22.44140625" style="107" customWidth="1"/>
    <col min="3605" max="3605" width="21.33203125" style="107" customWidth="1"/>
    <col min="3606" max="3606" width="29.109375" style="107" customWidth="1"/>
    <col min="3607" max="3607" width="9.33203125" style="107" customWidth="1"/>
    <col min="3608" max="3840" width="8.88671875" style="107"/>
    <col min="3841" max="3841" width="5.109375" style="107" customWidth="1"/>
    <col min="3842" max="3842" width="30.109375" style="107" customWidth="1"/>
    <col min="3843" max="3843" width="12.109375" style="107" customWidth="1"/>
    <col min="3844" max="3845" width="11" style="107" customWidth="1"/>
    <col min="3846" max="3846" width="11.33203125" style="107" customWidth="1"/>
    <col min="3847" max="3847" width="10.6640625" style="107" customWidth="1"/>
    <col min="3848" max="3848" width="9.88671875" style="107" customWidth="1"/>
    <col min="3849" max="3850" width="11" style="107" customWidth="1"/>
    <col min="3851" max="3851" width="9.88671875" style="107" customWidth="1"/>
    <col min="3852" max="3854" width="11" style="107" customWidth="1"/>
    <col min="3855" max="3855" width="10.109375" style="107" customWidth="1"/>
    <col min="3856" max="3856" width="10.6640625" style="107" customWidth="1"/>
    <col min="3857" max="3857" width="11" style="107" customWidth="1"/>
    <col min="3858" max="3858" width="9" style="107" customWidth="1"/>
    <col min="3859" max="3859" width="10.109375" style="107" customWidth="1"/>
    <col min="3860" max="3860" width="22.44140625" style="107" customWidth="1"/>
    <col min="3861" max="3861" width="21.33203125" style="107" customWidth="1"/>
    <col min="3862" max="3862" width="29.109375" style="107" customWidth="1"/>
    <col min="3863" max="3863" width="9.33203125" style="107" customWidth="1"/>
    <col min="3864" max="4096" width="8.88671875" style="107"/>
    <col min="4097" max="4097" width="5.109375" style="107" customWidth="1"/>
    <col min="4098" max="4098" width="30.109375" style="107" customWidth="1"/>
    <col min="4099" max="4099" width="12.109375" style="107" customWidth="1"/>
    <col min="4100" max="4101" width="11" style="107" customWidth="1"/>
    <col min="4102" max="4102" width="11.33203125" style="107" customWidth="1"/>
    <col min="4103" max="4103" width="10.6640625" style="107" customWidth="1"/>
    <col min="4104" max="4104" width="9.88671875" style="107" customWidth="1"/>
    <col min="4105" max="4106" width="11" style="107" customWidth="1"/>
    <col min="4107" max="4107" width="9.88671875" style="107" customWidth="1"/>
    <col min="4108" max="4110" width="11" style="107" customWidth="1"/>
    <col min="4111" max="4111" width="10.109375" style="107" customWidth="1"/>
    <col min="4112" max="4112" width="10.6640625" style="107" customWidth="1"/>
    <col min="4113" max="4113" width="11" style="107" customWidth="1"/>
    <col min="4114" max="4114" width="9" style="107" customWidth="1"/>
    <col min="4115" max="4115" width="10.109375" style="107" customWidth="1"/>
    <col min="4116" max="4116" width="22.44140625" style="107" customWidth="1"/>
    <col min="4117" max="4117" width="21.33203125" style="107" customWidth="1"/>
    <col min="4118" max="4118" width="29.109375" style="107" customWidth="1"/>
    <col min="4119" max="4119" width="9.33203125" style="107" customWidth="1"/>
    <col min="4120" max="4352" width="8.88671875" style="107"/>
    <col min="4353" max="4353" width="5.109375" style="107" customWidth="1"/>
    <col min="4354" max="4354" width="30.109375" style="107" customWidth="1"/>
    <col min="4355" max="4355" width="12.109375" style="107" customWidth="1"/>
    <col min="4356" max="4357" width="11" style="107" customWidth="1"/>
    <col min="4358" max="4358" width="11.33203125" style="107" customWidth="1"/>
    <col min="4359" max="4359" width="10.6640625" style="107" customWidth="1"/>
    <col min="4360" max="4360" width="9.88671875" style="107" customWidth="1"/>
    <col min="4361" max="4362" width="11" style="107" customWidth="1"/>
    <col min="4363" max="4363" width="9.88671875" style="107" customWidth="1"/>
    <col min="4364" max="4366" width="11" style="107" customWidth="1"/>
    <col min="4367" max="4367" width="10.109375" style="107" customWidth="1"/>
    <col min="4368" max="4368" width="10.6640625" style="107" customWidth="1"/>
    <col min="4369" max="4369" width="11" style="107" customWidth="1"/>
    <col min="4370" max="4370" width="9" style="107" customWidth="1"/>
    <col min="4371" max="4371" width="10.109375" style="107" customWidth="1"/>
    <col min="4372" max="4372" width="22.44140625" style="107" customWidth="1"/>
    <col min="4373" max="4373" width="21.33203125" style="107" customWidth="1"/>
    <col min="4374" max="4374" width="29.109375" style="107" customWidth="1"/>
    <col min="4375" max="4375" width="9.33203125" style="107" customWidth="1"/>
    <col min="4376" max="4608" width="8.88671875" style="107"/>
    <col min="4609" max="4609" width="5.109375" style="107" customWidth="1"/>
    <col min="4610" max="4610" width="30.109375" style="107" customWidth="1"/>
    <col min="4611" max="4611" width="12.109375" style="107" customWidth="1"/>
    <col min="4612" max="4613" width="11" style="107" customWidth="1"/>
    <col min="4614" max="4614" width="11.33203125" style="107" customWidth="1"/>
    <col min="4615" max="4615" width="10.6640625" style="107" customWidth="1"/>
    <col min="4616" max="4616" width="9.88671875" style="107" customWidth="1"/>
    <col min="4617" max="4618" width="11" style="107" customWidth="1"/>
    <col min="4619" max="4619" width="9.88671875" style="107" customWidth="1"/>
    <col min="4620" max="4622" width="11" style="107" customWidth="1"/>
    <col min="4623" max="4623" width="10.109375" style="107" customWidth="1"/>
    <col min="4624" max="4624" width="10.6640625" style="107" customWidth="1"/>
    <col min="4625" max="4625" width="11" style="107" customWidth="1"/>
    <col min="4626" max="4626" width="9" style="107" customWidth="1"/>
    <col min="4627" max="4627" width="10.109375" style="107" customWidth="1"/>
    <col min="4628" max="4628" width="22.44140625" style="107" customWidth="1"/>
    <col min="4629" max="4629" width="21.33203125" style="107" customWidth="1"/>
    <col min="4630" max="4630" width="29.109375" style="107" customWidth="1"/>
    <col min="4631" max="4631" width="9.33203125" style="107" customWidth="1"/>
    <col min="4632" max="4864" width="8.88671875" style="107"/>
    <col min="4865" max="4865" width="5.109375" style="107" customWidth="1"/>
    <col min="4866" max="4866" width="30.109375" style="107" customWidth="1"/>
    <col min="4867" max="4867" width="12.109375" style="107" customWidth="1"/>
    <col min="4868" max="4869" width="11" style="107" customWidth="1"/>
    <col min="4870" max="4870" width="11.33203125" style="107" customWidth="1"/>
    <col min="4871" max="4871" width="10.6640625" style="107" customWidth="1"/>
    <col min="4872" max="4872" width="9.88671875" style="107" customWidth="1"/>
    <col min="4873" max="4874" width="11" style="107" customWidth="1"/>
    <col min="4875" max="4875" width="9.88671875" style="107" customWidth="1"/>
    <col min="4876" max="4878" width="11" style="107" customWidth="1"/>
    <col min="4879" max="4879" width="10.109375" style="107" customWidth="1"/>
    <col min="4880" max="4880" width="10.6640625" style="107" customWidth="1"/>
    <col min="4881" max="4881" width="11" style="107" customWidth="1"/>
    <col min="4882" max="4882" width="9" style="107" customWidth="1"/>
    <col min="4883" max="4883" width="10.109375" style="107" customWidth="1"/>
    <col min="4884" max="4884" width="22.44140625" style="107" customWidth="1"/>
    <col min="4885" max="4885" width="21.33203125" style="107" customWidth="1"/>
    <col min="4886" max="4886" width="29.109375" style="107" customWidth="1"/>
    <col min="4887" max="4887" width="9.33203125" style="107" customWidth="1"/>
    <col min="4888" max="5120" width="8.88671875" style="107"/>
    <col min="5121" max="5121" width="5.109375" style="107" customWidth="1"/>
    <col min="5122" max="5122" width="30.109375" style="107" customWidth="1"/>
    <col min="5123" max="5123" width="12.109375" style="107" customWidth="1"/>
    <col min="5124" max="5125" width="11" style="107" customWidth="1"/>
    <col min="5126" max="5126" width="11.33203125" style="107" customWidth="1"/>
    <col min="5127" max="5127" width="10.6640625" style="107" customWidth="1"/>
    <col min="5128" max="5128" width="9.88671875" style="107" customWidth="1"/>
    <col min="5129" max="5130" width="11" style="107" customWidth="1"/>
    <col min="5131" max="5131" width="9.88671875" style="107" customWidth="1"/>
    <col min="5132" max="5134" width="11" style="107" customWidth="1"/>
    <col min="5135" max="5135" width="10.109375" style="107" customWidth="1"/>
    <col min="5136" max="5136" width="10.6640625" style="107" customWidth="1"/>
    <col min="5137" max="5137" width="11" style="107" customWidth="1"/>
    <col min="5138" max="5138" width="9" style="107" customWidth="1"/>
    <col min="5139" max="5139" width="10.109375" style="107" customWidth="1"/>
    <col min="5140" max="5140" width="22.44140625" style="107" customWidth="1"/>
    <col min="5141" max="5141" width="21.33203125" style="107" customWidth="1"/>
    <col min="5142" max="5142" width="29.109375" style="107" customWidth="1"/>
    <col min="5143" max="5143" width="9.33203125" style="107" customWidth="1"/>
    <col min="5144" max="5376" width="8.88671875" style="107"/>
    <col min="5377" max="5377" width="5.109375" style="107" customWidth="1"/>
    <col min="5378" max="5378" width="30.109375" style="107" customWidth="1"/>
    <col min="5379" max="5379" width="12.109375" style="107" customWidth="1"/>
    <col min="5380" max="5381" width="11" style="107" customWidth="1"/>
    <col min="5382" max="5382" width="11.33203125" style="107" customWidth="1"/>
    <col min="5383" max="5383" width="10.6640625" style="107" customWidth="1"/>
    <col min="5384" max="5384" width="9.88671875" style="107" customWidth="1"/>
    <col min="5385" max="5386" width="11" style="107" customWidth="1"/>
    <col min="5387" max="5387" width="9.88671875" style="107" customWidth="1"/>
    <col min="5388" max="5390" width="11" style="107" customWidth="1"/>
    <col min="5391" max="5391" width="10.109375" style="107" customWidth="1"/>
    <col min="5392" max="5392" width="10.6640625" style="107" customWidth="1"/>
    <col min="5393" max="5393" width="11" style="107" customWidth="1"/>
    <col min="5394" max="5394" width="9" style="107" customWidth="1"/>
    <col min="5395" max="5395" width="10.109375" style="107" customWidth="1"/>
    <col min="5396" max="5396" width="22.44140625" style="107" customWidth="1"/>
    <col min="5397" max="5397" width="21.33203125" style="107" customWidth="1"/>
    <col min="5398" max="5398" width="29.109375" style="107" customWidth="1"/>
    <col min="5399" max="5399" width="9.33203125" style="107" customWidth="1"/>
    <col min="5400" max="5632" width="8.88671875" style="107"/>
    <col min="5633" max="5633" width="5.109375" style="107" customWidth="1"/>
    <col min="5634" max="5634" width="30.109375" style="107" customWidth="1"/>
    <col min="5635" max="5635" width="12.109375" style="107" customWidth="1"/>
    <col min="5636" max="5637" width="11" style="107" customWidth="1"/>
    <col min="5638" max="5638" width="11.33203125" style="107" customWidth="1"/>
    <col min="5639" max="5639" width="10.6640625" style="107" customWidth="1"/>
    <col min="5640" max="5640" width="9.88671875" style="107" customWidth="1"/>
    <col min="5641" max="5642" width="11" style="107" customWidth="1"/>
    <col min="5643" max="5643" width="9.88671875" style="107" customWidth="1"/>
    <col min="5644" max="5646" width="11" style="107" customWidth="1"/>
    <col min="5647" max="5647" width="10.109375" style="107" customWidth="1"/>
    <col min="5648" max="5648" width="10.6640625" style="107" customWidth="1"/>
    <col min="5649" max="5649" width="11" style="107" customWidth="1"/>
    <col min="5650" max="5650" width="9" style="107" customWidth="1"/>
    <col min="5651" max="5651" width="10.109375" style="107" customWidth="1"/>
    <col min="5652" max="5652" width="22.44140625" style="107" customWidth="1"/>
    <col min="5653" max="5653" width="21.33203125" style="107" customWidth="1"/>
    <col min="5654" max="5654" width="29.109375" style="107" customWidth="1"/>
    <col min="5655" max="5655" width="9.33203125" style="107" customWidth="1"/>
    <col min="5656" max="5888" width="8.88671875" style="107"/>
    <col min="5889" max="5889" width="5.109375" style="107" customWidth="1"/>
    <col min="5890" max="5890" width="30.109375" style="107" customWidth="1"/>
    <col min="5891" max="5891" width="12.109375" style="107" customWidth="1"/>
    <col min="5892" max="5893" width="11" style="107" customWidth="1"/>
    <col min="5894" max="5894" width="11.33203125" style="107" customWidth="1"/>
    <col min="5895" max="5895" width="10.6640625" style="107" customWidth="1"/>
    <col min="5896" max="5896" width="9.88671875" style="107" customWidth="1"/>
    <col min="5897" max="5898" width="11" style="107" customWidth="1"/>
    <col min="5899" max="5899" width="9.88671875" style="107" customWidth="1"/>
    <col min="5900" max="5902" width="11" style="107" customWidth="1"/>
    <col min="5903" max="5903" width="10.109375" style="107" customWidth="1"/>
    <col min="5904" max="5904" width="10.6640625" style="107" customWidth="1"/>
    <col min="5905" max="5905" width="11" style="107" customWidth="1"/>
    <col min="5906" max="5906" width="9" style="107" customWidth="1"/>
    <col min="5907" max="5907" width="10.109375" style="107" customWidth="1"/>
    <col min="5908" max="5908" width="22.44140625" style="107" customWidth="1"/>
    <col min="5909" max="5909" width="21.33203125" style="107" customWidth="1"/>
    <col min="5910" max="5910" width="29.109375" style="107" customWidth="1"/>
    <col min="5911" max="5911" width="9.33203125" style="107" customWidth="1"/>
    <col min="5912" max="6144" width="8.88671875" style="107"/>
    <col min="6145" max="6145" width="5.109375" style="107" customWidth="1"/>
    <col min="6146" max="6146" width="30.109375" style="107" customWidth="1"/>
    <col min="6147" max="6147" width="12.109375" style="107" customWidth="1"/>
    <col min="6148" max="6149" width="11" style="107" customWidth="1"/>
    <col min="6150" max="6150" width="11.33203125" style="107" customWidth="1"/>
    <col min="6151" max="6151" width="10.6640625" style="107" customWidth="1"/>
    <col min="6152" max="6152" width="9.88671875" style="107" customWidth="1"/>
    <col min="6153" max="6154" width="11" style="107" customWidth="1"/>
    <col min="6155" max="6155" width="9.88671875" style="107" customWidth="1"/>
    <col min="6156" max="6158" width="11" style="107" customWidth="1"/>
    <col min="6159" max="6159" width="10.109375" style="107" customWidth="1"/>
    <col min="6160" max="6160" width="10.6640625" style="107" customWidth="1"/>
    <col min="6161" max="6161" width="11" style="107" customWidth="1"/>
    <col min="6162" max="6162" width="9" style="107" customWidth="1"/>
    <col min="6163" max="6163" width="10.109375" style="107" customWidth="1"/>
    <col min="6164" max="6164" width="22.44140625" style="107" customWidth="1"/>
    <col min="6165" max="6165" width="21.33203125" style="107" customWidth="1"/>
    <col min="6166" max="6166" width="29.109375" style="107" customWidth="1"/>
    <col min="6167" max="6167" width="9.33203125" style="107" customWidth="1"/>
    <col min="6168" max="6400" width="8.88671875" style="107"/>
    <col min="6401" max="6401" width="5.109375" style="107" customWidth="1"/>
    <col min="6402" max="6402" width="30.109375" style="107" customWidth="1"/>
    <col min="6403" max="6403" width="12.109375" style="107" customWidth="1"/>
    <col min="6404" max="6405" width="11" style="107" customWidth="1"/>
    <col min="6406" max="6406" width="11.33203125" style="107" customWidth="1"/>
    <col min="6407" max="6407" width="10.6640625" style="107" customWidth="1"/>
    <col min="6408" max="6408" width="9.88671875" style="107" customWidth="1"/>
    <col min="6409" max="6410" width="11" style="107" customWidth="1"/>
    <col min="6411" max="6411" width="9.88671875" style="107" customWidth="1"/>
    <col min="6412" max="6414" width="11" style="107" customWidth="1"/>
    <col min="6415" max="6415" width="10.109375" style="107" customWidth="1"/>
    <col min="6416" max="6416" width="10.6640625" style="107" customWidth="1"/>
    <col min="6417" max="6417" width="11" style="107" customWidth="1"/>
    <col min="6418" max="6418" width="9" style="107" customWidth="1"/>
    <col min="6419" max="6419" width="10.109375" style="107" customWidth="1"/>
    <col min="6420" max="6420" width="22.44140625" style="107" customWidth="1"/>
    <col min="6421" max="6421" width="21.33203125" style="107" customWidth="1"/>
    <col min="6422" max="6422" width="29.109375" style="107" customWidth="1"/>
    <col min="6423" max="6423" width="9.33203125" style="107" customWidth="1"/>
    <col min="6424" max="6656" width="8.88671875" style="107"/>
    <col min="6657" max="6657" width="5.109375" style="107" customWidth="1"/>
    <col min="6658" max="6658" width="30.109375" style="107" customWidth="1"/>
    <col min="6659" max="6659" width="12.109375" style="107" customWidth="1"/>
    <col min="6660" max="6661" width="11" style="107" customWidth="1"/>
    <col min="6662" max="6662" width="11.33203125" style="107" customWidth="1"/>
    <col min="6663" max="6663" width="10.6640625" style="107" customWidth="1"/>
    <col min="6664" max="6664" width="9.88671875" style="107" customWidth="1"/>
    <col min="6665" max="6666" width="11" style="107" customWidth="1"/>
    <col min="6667" max="6667" width="9.88671875" style="107" customWidth="1"/>
    <col min="6668" max="6670" width="11" style="107" customWidth="1"/>
    <col min="6671" max="6671" width="10.109375" style="107" customWidth="1"/>
    <col min="6672" max="6672" width="10.6640625" style="107" customWidth="1"/>
    <col min="6673" max="6673" width="11" style="107" customWidth="1"/>
    <col min="6674" max="6674" width="9" style="107" customWidth="1"/>
    <col min="6675" max="6675" width="10.109375" style="107" customWidth="1"/>
    <col min="6676" max="6676" width="22.44140625" style="107" customWidth="1"/>
    <col min="6677" max="6677" width="21.33203125" style="107" customWidth="1"/>
    <col min="6678" max="6678" width="29.109375" style="107" customWidth="1"/>
    <col min="6679" max="6679" width="9.33203125" style="107" customWidth="1"/>
    <col min="6680" max="6912" width="8.88671875" style="107"/>
    <col min="6913" max="6913" width="5.109375" style="107" customWidth="1"/>
    <col min="6914" max="6914" width="30.109375" style="107" customWidth="1"/>
    <col min="6915" max="6915" width="12.109375" style="107" customWidth="1"/>
    <col min="6916" max="6917" width="11" style="107" customWidth="1"/>
    <col min="6918" max="6918" width="11.33203125" style="107" customWidth="1"/>
    <col min="6919" max="6919" width="10.6640625" style="107" customWidth="1"/>
    <col min="6920" max="6920" width="9.88671875" style="107" customWidth="1"/>
    <col min="6921" max="6922" width="11" style="107" customWidth="1"/>
    <col min="6923" max="6923" width="9.88671875" style="107" customWidth="1"/>
    <col min="6924" max="6926" width="11" style="107" customWidth="1"/>
    <col min="6927" max="6927" width="10.109375" style="107" customWidth="1"/>
    <col min="6928" max="6928" width="10.6640625" style="107" customWidth="1"/>
    <col min="6929" max="6929" width="11" style="107" customWidth="1"/>
    <col min="6930" max="6930" width="9" style="107" customWidth="1"/>
    <col min="6931" max="6931" width="10.109375" style="107" customWidth="1"/>
    <col min="6932" max="6932" width="22.44140625" style="107" customWidth="1"/>
    <col min="6933" max="6933" width="21.33203125" style="107" customWidth="1"/>
    <col min="6934" max="6934" width="29.109375" style="107" customWidth="1"/>
    <col min="6935" max="6935" width="9.33203125" style="107" customWidth="1"/>
    <col min="6936" max="7168" width="8.88671875" style="107"/>
    <col min="7169" max="7169" width="5.109375" style="107" customWidth="1"/>
    <col min="7170" max="7170" width="30.109375" style="107" customWidth="1"/>
    <col min="7171" max="7171" width="12.109375" style="107" customWidth="1"/>
    <col min="7172" max="7173" width="11" style="107" customWidth="1"/>
    <col min="7174" max="7174" width="11.33203125" style="107" customWidth="1"/>
    <col min="7175" max="7175" width="10.6640625" style="107" customWidth="1"/>
    <col min="7176" max="7176" width="9.88671875" style="107" customWidth="1"/>
    <col min="7177" max="7178" width="11" style="107" customWidth="1"/>
    <col min="7179" max="7179" width="9.88671875" style="107" customWidth="1"/>
    <col min="7180" max="7182" width="11" style="107" customWidth="1"/>
    <col min="7183" max="7183" width="10.109375" style="107" customWidth="1"/>
    <col min="7184" max="7184" width="10.6640625" style="107" customWidth="1"/>
    <col min="7185" max="7185" width="11" style="107" customWidth="1"/>
    <col min="7186" max="7186" width="9" style="107" customWidth="1"/>
    <col min="7187" max="7187" width="10.109375" style="107" customWidth="1"/>
    <col min="7188" max="7188" width="22.44140625" style="107" customWidth="1"/>
    <col min="7189" max="7189" width="21.33203125" style="107" customWidth="1"/>
    <col min="7190" max="7190" width="29.109375" style="107" customWidth="1"/>
    <col min="7191" max="7191" width="9.33203125" style="107" customWidth="1"/>
    <col min="7192" max="7424" width="8.88671875" style="107"/>
    <col min="7425" max="7425" width="5.109375" style="107" customWidth="1"/>
    <col min="7426" max="7426" width="30.109375" style="107" customWidth="1"/>
    <col min="7427" max="7427" width="12.109375" style="107" customWidth="1"/>
    <col min="7428" max="7429" width="11" style="107" customWidth="1"/>
    <col min="7430" max="7430" width="11.33203125" style="107" customWidth="1"/>
    <col min="7431" max="7431" width="10.6640625" style="107" customWidth="1"/>
    <col min="7432" max="7432" width="9.88671875" style="107" customWidth="1"/>
    <col min="7433" max="7434" width="11" style="107" customWidth="1"/>
    <col min="7435" max="7435" width="9.88671875" style="107" customWidth="1"/>
    <col min="7436" max="7438" width="11" style="107" customWidth="1"/>
    <col min="7439" max="7439" width="10.109375" style="107" customWidth="1"/>
    <col min="7440" max="7440" width="10.6640625" style="107" customWidth="1"/>
    <col min="7441" max="7441" width="11" style="107" customWidth="1"/>
    <col min="7442" max="7442" width="9" style="107" customWidth="1"/>
    <col min="7443" max="7443" width="10.109375" style="107" customWidth="1"/>
    <col min="7444" max="7444" width="22.44140625" style="107" customWidth="1"/>
    <col min="7445" max="7445" width="21.33203125" style="107" customWidth="1"/>
    <col min="7446" max="7446" width="29.109375" style="107" customWidth="1"/>
    <col min="7447" max="7447" width="9.33203125" style="107" customWidth="1"/>
    <col min="7448" max="7680" width="8.88671875" style="107"/>
    <col min="7681" max="7681" width="5.109375" style="107" customWidth="1"/>
    <col min="7682" max="7682" width="30.109375" style="107" customWidth="1"/>
    <col min="7683" max="7683" width="12.109375" style="107" customWidth="1"/>
    <col min="7684" max="7685" width="11" style="107" customWidth="1"/>
    <col min="7686" max="7686" width="11.33203125" style="107" customWidth="1"/>
    <col min="7687" max="7687" width="10.6640625" style="107" customWidth="1"/>
    <col min="7688" max="7688" width="9.88671875" style="107" customWidth="1"/>
    <col min="7689" max="7690" width="11" style="107" customWidth="1"/>
    <col min="7691" max="7691" width="9.88671875" style="107" customWidth="1"/>
    <col min="7692" max="7694" width="11" style="107" customWidth="1"/>
    <col min="7695" max="7695" width="10.109375" style="107" customWidth="1"/>
    <col min="7696" max="7696" width="10.6640625" style="107" customWidth="1"/>
    <col min="7697" max="7697" width="11" style="107" customWidth="1"/>
    <col min="7698" max="7698" width="9" style="107" customWidth="1"/>
    <col min="7699" max="7699" width="10.109375" style="107" customWidth="1"/>
    <col min="7700" max="7700" width="22.44140625" style="107" customWidth="1"/>
    <col min="7701" max="7701" width="21.33203125" style="107" customWidth="1"/>
    <col min="7702" max="7702" width="29.109375" style="107" customWidth="1"/>
    <col min="7703" max="7703" width="9.33203125" style="107" customWidth="1"/>
    <col min="7704" max="7936" width="8.88671875" style="107"/>
    <col min="7937" max="7937" width="5.109375" style="107" customWidth="1"/>
    <col min="7938" max="7938" width="30.109375" style="107" customWidth="1"/>
    <col min="7939" max="7939" width="12.109375" style="107" customWidth="1"/>
    <col min="7940" max="7941" width="11" style="107" customWidth="1"/>
    <col min="7942" max="7942" width="11.33203125" style="107" customWidth="1"/>
    <col min="7943" max="7943" width="10.6640625" style="107" customWidth="1"/>
    <col min="7944" max="7944" width="9.88671875" style="107" customWidth="1"/>
    <col min="7945" max="7946" width="11" style="107" customWidth="1"/>
    <col min="7947" max="7947" width="9.88671875" style="107" customWidth="1"/>
    <col min="7948" max="7950" width="11" style="107" customWidth="1"/>
    <col min="7951" max="7951" width="10.109375" style="107" customWidth="1"/>
    <col min="7952" max="7952" width="10.6640625" style="107" customWidth="1"/>
    <col min="7953" max="7953" width="11" style="107" customWidth="1"/>
    <col min="7954" max="7954" width="9" style="107" customWidth="1"/>
    <col min="7955" max="7955" width="10.109375" style="107" customWidth="1"/>
    <col min="7956" max="7956" width="22.44140625" style="107" customWidth="1"/>
    <col min="7957" max="7957" width="21.33203125" style="107" customWidth="1"/>
    <col min="7958" max="7958" width="29.109375" style="107" customWidth="1"/>
    <col min="7959" max="7959" width="9.33203125" style="107" customWidth="1"/>
    <col min="7960" max="8192" width="8.88671875" style="107"/>
    <col min="8193" max="8193" width="5.109375" style="107" customWidth="1"/>
    <col min="8194" max="8194" width="30.109375" style="107" customWidth="1"/>
    <col min="8195" max="8195" width="12.109375" style="107" customWidth="1"/>
    <col min="8196" max="8197" width="11" style="107" customWidth="1"/>
    <col min="8198" max="8198" width="11.33203125" style="107" customWidth="1"/>
    <col min="8199" max="8199" width="10.6640625" style="107" customWidth="1"/>
    <col min="8200" max="8200" width="9.88671875" style="107" customWidth="1"/>
    <col min="8201" max="8202" width="11" style="107" customWidth="1"/>
    <col min="8203" max="8203" width="9.88671875" style="107" customWidth="1"/>
    <col min="8204" max="8206" width="11" style="107" customWidth="1"/>
    <col min="8207" max="8207" width="10.109375" style="107" customWidth="1"/>
    <col min="8208" max="8208" width="10.6640625" style="107" customWidth="1"/>
    <col min="8209" max="8209" width="11" style="107" customWidth="1"/>
    <col min="8210" max="8210" width="9" style="107" customWidth="1"/>
    <col min="8211" max="8211" width="10.109375" style="107" customWidth="1"/>
    <col min="8212" max="8212" width="22.44140625" style="107" customWidth="1"/>
    <col min="8213" max="8213" width="21.33203125" style="107" customWidth="1"/>
    <col min="8214" max="8214" width="29.109375" style="107" customWidth="1"/>
    <col min="8215" max="8215" width="9.33203125" style="107" customWidth="1"/>
    <col min="8216" max="8448" width="8.88671875" style="107"/>
    <col min="8449" max="8449" width="5.109375" style="107" customWidth="1"/>
    <col min="8450" max="8450" width="30.109375" style="107" customWidth="1"/>
    <col min="8451" max="8451" width="12.109375" style="107" customWidth="1"/>
    <col min="8452" max="8453" width="11" style="107" customWidth="1"/>
    <col min="8454" max="8454" width="11.33203125" style="107" customWidth="1"/>
    <col min="8455" max="8455" width="10.6640625" style="107" customWidth="1"/>
    <col min="8456" max="8456" width="9.88671875" style="107" customWidth="1"/>
    <col min="8457" max="8458" width="11" style="107" customWidth="1"/>
    <col min="8459" max="8459" width="9.88671875" style="107" customWidth="1"/>
    <col min="8460" max="8462" width="11" style="107" customWidth="1"/>
    <col min="8463" max="8463" width="10.109375" style="107" customWidth="1"/>
    <col min="8464" max="8464" width="10.6640625" style="107" customWidth="1"/>
    <col min="8465" max="8465" width="11" style="107" customWidth="1"/>
    <col min="8466" max="8466" width="9" style="107" customWidth="1"/>
    <col min="8467" max="8467" width="10.109375" style="107" customWidth="1"/>
    <col min="8468" max="8468" width="22.44140625" style="107" customWidth="1"/>
    <col min="8469" max="8469" width="21.33203125" style="107" customWidth="1"/>
    <col min="8470" max="8470" width="29.109375" style="107" customWidth="1"/>
    <col min="8471" max="8471" width="9.33203125" style="107" customWidth="1"/>
    <col min="8472" max="8704" width="8.88671875" style="107"/>
    <col min="8705" max="8705" width="5.109375" style="107" customWidth="1"/>
    <col min="8706" max="8706" width="30.109375" style="107" customWidth="1"/>
    <col min="8707" max="8707" width="12.109375" style="107" customWidth="1"/>
    <col min="8708" max="8709" width="11" style="107" customWidth="1"/>
    <col min="8710" max="8710" width="11.33203125" style="107" customWidth="1"/>
    <col min="8711" max="8711" width="10.6640625" style="107" customWidth="1"/>
    <col min="8712" max="8712" width="9.88671875" style="107" customWidth="1"/>
    <col min="8713" max="8714" width="11" style="107" customWidth="1"/>
    <col min="8715" max="8715" width="9.88671875" style="107" customWidth="1"/>
    <col min="8716" max="8718" width="11" style="107" customWidth="1"/>
    <col min="8719" max="8719" width="10.109375" style="107" customWidth="1"/>
    <col min="8720" max="8720" width="10.6640625" style="107" customWidth="1"/>
    <col min="8721" max="8721" width="11" style="107" customWidth="1"/>
    <col min="8722" max="8722" width="9" style="107" customWidth="1"/>
    <col min="8723" max="8723" width="10.109375" style="107" customWidth="1"/>
    <col min="8724" max="8724" width="22.44140625" style="107" customWidth="1"/>
    <col min="8725" max="8725" width="21.33203125" style="107" customWidth="1"/>
    <col min="8726" max="8726" width="29.109375" style="107" customWidth="1"/>
    <col min="8727" max="8727" width="9.33203125" style="107" customWidth="1"/>
    <col min="8728" max="8960" width="8.88671875" style="107"/>
    <col min="8961" max="8961" width="5.109375" style="107" customWidth="1"/>
    <col min="8962" max="8962" width="30.109375" style="107" customWidth="1"/>
    <col min="8963" max="8963" width="12.109375" style="107" customWidth="1"/>
    <col min="8964" max="8965" width="11" style="107" customWidth="1"/>
    <col min="8966" max="8966" width="11.33203125" style="107" customWidth="1"/>
    <col min="8967" max="8967" width="10.6640625" style="107" customWidth="1"/>
    <col min="8968" max="8968" width="9.88671875" style="107" customWidth="1"/>
    <col min="8969" max="8970" width="11" style="107" customWidth="1"/>
    <col min="8971" max="8971" width="9.88671875" style="107" customWidth="1"/>
    <col min="8972" max="8974" width="11" style="107" customWidth="1"/>
    <col min="8975" max="8975" width="10.109375" style="107" customWidth="1"/>
    <col min="8976" max="8976" width="10.6640625" style="107" customWidth="1"/>
    <col min="8977" max="8977" width="11" style="107" customWidth="1"/>
    <col min="8978" max="8978" width="9" style="107" customWidth="1"/>
    <col min="8979" max="8979" width="10.109375" style="107" customWidth="1"/>
    <col min="8980" max="8980" width="22.44140625" style="107" customWidth="1"/>
    <col min="8981" max="8981" width="21.33203125" style="107" customWidth="1"/>
    <col min="8982" max="8982" width="29.109375" style="107" customWidth="1"/>
    <col min="8983" max="8983" width="9.33203125" style="107" customWidth="1"/>
    <col min="8984" max="9216" width="8.88671875" style="107"/>
    <col min="9217" max="9217" width="5.109375" style="107" customWidth="1"/>
    <col min="9218" max="9218" width="30.109375" style="107" customWidth="1"/>
    <col min="9219" max="9219" width="12.109375" style="107" customWidth="1"/>
    <col min="9220" max="9221" width="11" style="107" customWidth="1"/>
    <col min="9222" max="9222" width="11.33203125" style="107" customWidth="1"/>
    <col min="9223" max="9223" width="10.6640625" style="107" customWidth="1"/>
    <col min="9224" max="9224" width="9.88671875" style="107" customWidth="1"/>
    <col min="9225" max="9226" width="11" style="107" customWidth="1"/>
    <col min="9227" max="9227" width="9.88671875" style="107" customWidth="1"/>
    <col min="9228" max="9230" width="11" style="107" customWidth="1"/>
    <col min="9231" max="9231" width="10.109375" style="107" customWidth="1"/>
    <col min="9232" max="9232" width="10.6640625" style="107" customWidth="1"/>
    <col min="9233" max="9233" width="11" style="107" customWidth="1"/>
    <col min="9234" max="9234" width="9" style="107" customWidth="1"/>
    <col min="9235" max="9235" width="10.109375" style="107" customWidth="1"/>
    <col min="9236" max="9236" width="22.44140625" style="107" customWidth="1"/>
    <col min="9237" max="9237" width="21.33203125" style="107" customWidth="1"/>
    <col min="9238" max="9238" width="29.109375" style="107" customWidth="1"/>
    <col min="9239" max="9239" width="9.33203125" style="107" customWidth="1"/>
    <col min="9240" max="9472" width="8.88671875" style="107"/>
    <col min="9473" max="9473" width="5.109375" style="107" customWidth="1"/>
    <col min="9474" max="9474" width="30.109375" style="107" customWidth="1"/>
    <col min="9475" max="9475" width="12.109375" style="107" customWidth="1"/>
    <col min="9476" max="9477" width="11" style="107" customWidth="1"/>
    <col min="9478" max="9478" width="11.33203125" style="107" customWidth="1"/>
    <col min="9479" max="9479" width="10.6640625" style="107" customWidth="1"/>
    <col min="9480" max="9480" width="9.88671875" style="107" customWidth="1"/>
    <col min="9481" max="9482" width="11" style="107" customWidth="1"/>
    <col min="9483" max="9483" width="9.88671875" style="107" customWidth="1"/>
    <col min="9484" max="9486" width="11" style="107" customWidth="1"/>
    <col min="9487" max="9487" width="10.109375" style="107" customWidth="1"/>
    <col min="9488" max="9488" width="10.6640625" style="107" customWidth="1"/>
    <col min="9489" max="9489" width="11" style="107" customWidth="1"/>
    <col min="9490" max="9490" width="9" style="107" customWidth="1"/>
    <col min="9491" max="9491" width="10.109375" style="107" customWidth="1"/>
    <col min="9492" max="9492" width="22.44140625" style="107" customWidth="1"/>
    <col min="9493" max="9493" width="21.33203125" style="107" customWidth="1"/>
    <col min="9494" max="9494" width="29.109375" style="107" customWidth="1"/>
    <col min="9495" max="9495" width="9.33203125" style="107" customWidth="1"/>
    <col min="9496" max="9728" width="8.88671875" style="107"/>
    <col min="9729" max="9729" width="5.109375" style="107" customWidth="1"/>
    <col min="9730" max="9730" width="30.109375" style="107" customWidth="1"/>
    <col min="9731" max="9731" width="12.109375" style="107" customWidth="1"/>
    <col min="9732" max="9733" width="11" style="107" customWidth="1"/>
    <col min="9734" max="9734" width="11.33203125" style="107" customWidth="1"/>
    <col min="9735" max="9735" width="10.6640625" style="107" customWidth="1"/>
    <col min="9736" max="9736" width="9.88671875" style="107" customWidth="1"/>
    <col min="9737" max="9738" width="11" style="107" customWidth="1"/>
    <col min="9739" max="9739" width="9.88671875" style="107" customWidth="1"/>
    <col min="9740" max="9742" width="11" style="107" customWidth="1"/>
    <col min="9743" max="9743" width="10.109375" style="107" customWidth="1"/>
    <col min="9744" max="9744" width="10.6640625" style="107" customWidth="1"/>
    <col min="9745" max="9745" width="11" style="107" customWidth="1"/>
    <col min="9746" max="9746" width="9" style="107" customWidth="1"/>
    <col min="9747" max="9747" width="10.109375" style="107" customWidth="1"/>
    <col min="9748" max="9748" width="22.44140625" style="107" customWidth="1"/>
    <col min="9749" max="9749" width="21.33203125" style="107" customWidth="1"/>
    <col min="9750" max="9750" width="29.109375" style="107" customWidth="1"/>
    <col min="9751" max="9751" width="9.33203125" style="107" customWidth="1"/>
    <col min="9752" max="9984" width="8.88671875" style="107"/>
    <col min="9985" max="9985" width="5.109375" style="107" customWidth="1"/>
    <col min="9986" max="9986" width="30.109375" style="107" customWidth="1"/>
    <col min="9987" max="9987" width="12.109375" style="107" customWidth="1"/>
    <col min="9988" max="9989" width="11" style="107" customWidth="1"/>
    <col min="9990" max="9990" width="11.33203125" style="107" customWidth="1"/>
    <col min="9991" max="9991" width="10.6640625" style="107" customWidth="1"/>
    <col min="9992" max="9992" width="9.88671875" style="107" customWidth="1"/>
    <col min="9993" max="9994" width="11" style="107" customWidth="1"/>
    <col min="9995" max="9995" width="9.88671875" style="107" customWidth="1"/>
    <col min="9996" max="9998" width="11" style="107" customWidth="1"/>
    <col min="9999" max="9999" width="10.109375" style="107" customWidth="1"/>
    <col min="10000" max="10000" width="10.6640625" style="107" customWidth="1"/>
    <col min="10001" max="10001" width="11" style="107" customWidth="1"/>
    <col min="10002" max="10002" width="9" style="107" customWidth="1"/>
    <col min="10003" max="10003" width="10.109375" style="107" customWidth="1"/>
    <col min="10004" max="10004" width="22.44140625" style="107" customWidth="1"/>
    <col min="10005" max="10005" width="21.33203125" style="107" customWidth="1"/>
    <col min="10006" max="10006" width="29.109375" style="107" customWidth="1"/>
    <col min="10007" max="10007" width="9.33203125" style="107" customWidth="1"/>
    <col min="10008" max="10240" width="8.88671875" style="107"/>
    <col min="10241" max="10241" width="5.109375" style="107" customWidth="1"/>
    <col min="10242" max="10242" width="30.109375" style="107" customWidth="1"/>
    <col min="10243" max="10243" width="12.109375" style="107" customWidth="1"/>
    <col min="10244" max="10245" width="11" style="107" customWidth="1"/>
    <col min="10246" max="10246" width="11.33203125" style="107" customWidth="1"/>
    <col min="10247" max="10247" width="10.6640625" style="107" customWidth="1"/>
    <col min="10248" max="10248" width="9.88671875" style="107" customWidth="1"/>
    <col min="10249" max="10250" width="11" style="107" customWidth="1"/>
    <col min="10251" max="10251" width="9.88671875" style="107" customWidth="1"/>
    <col min="10252" max="10254" width="11" style="107" customWidth="1"/>
    <col min="10255" max="10255" width="10.109375" style="107" customWidth="1"/>
    <col min="10256" max="10256" width="10.6640625" style="107" customWidth="1"/>
    <col min="10257" max="10257" width="11" style="107" customWidth="1"/>
    <col min="10258" max="10258" width="9" style="107" customWidth="1"/>
    <col min="10259" max="10259" width="10.109375" style="107" customWidth="1"/>
    <col min="10260" max="10260" width="22.44140625" style="107" customWidth="1"/>
    <col min="10261" max="10261" width="21.33203125" style="107" customWidth="1"/>
    <col min="10262" max="10262" width="29.109375" style="107" customWidth="1"/>
    <col min="10263" max="10263" width="9.33203125" style="107" customWidth="1"/>
    <col min="10264" max="10496" width="8.88671875" style="107"/>
    <col min="10497" max="10497" width="5.109375" style="107" customWidth="1"/>
    <col min="10498" max="10498" width="30.109375" style="107" customWidth="1"/>
    <col min="10499" max="10499" width="12.109375" style="107" customWidth="1"/>
    <col min="10500" max="10501" width="11" style="107" customWidth="1"/>
    <col min="10502" max="10502" width="11.33203125" style="107" customWidth="1"/>
    <col min="10503" max="10503" width="10.6640625" style="107" customWidth="1"/>
    <col min="10504" max="10504" width="9.88671875" style="107" customWidth="1"/>
    <col min="10505" max="10506" width="11" style="107" customWidth="1"/>
    <col min="10507" max="10507" width="9.88671875" style="107" customWidth="1"/>
    <col min="10508" max="10510" width="11" style="107" customWidth="1"/>
    <col min="10511" max="10511" width="10.109375" style="107" customWidth="1"/>
    <col min="10512" max="10512" width="10.6640625" style="107" customWidth="1"/>
    <col min="10513" max="10513" width="11" style="107" customWidth="1"/>
    <col min="10514" max="10514" width="9" style="107" customWidth="1"/>
    <col min="10515" max="10515" width="10.109375" style="107" customWidth="1"/>
    <col min="10516" max="10516" width="22.44140625" style="107" customWidth="1"/>
    <col min="10517" max="10517" width="21.33203125" style="107" customWidth="1"/>
    <col min="10518" max="10518" width="29.109375" style="107" customWidth="1"/>
    <col min="10519" max="10519" width="9.33203125" style="107" customWidth="1"/>
    <col min="10520" max="10752" width="8.88671875" style="107"/>
    <col min="10753" max="10753" width="5.109375" style="107" customWidth="1"/>
    <col min="10754" max="10754" width="30.109375" style="107" customWidth="1"/>
    <col min="10755" max="10755" width="12.109375" style="107" customWidth="1"/>
    <col min="10756" max="10757" width="11" style="107" customWidth="1"/>
    <col min="10758" max="10758" width="11.33203125" style="107" customWidth="1"/>
    <col min="10759" max="10759" width="10.6640625" style="107" customWidth="1"/>
    <col min="10760" max="10760" width="9.88671875" style="107" customWidth="1"/>
    <col min="10761" max="10762" width="11" style="107" customWidth="1"/>
    <col min="10763" max="10763" width="9.88671875" style="107" customWidth="1"/>
    <col min="10764" max="10766" width="11" style="107" customWidth="1"/>
    <col min="10767" max="10767" width="10.109375" style="107" customWidth="1"/>
    <col min="10768" max="10768" width="10.6640625" style="107" customWidth="1"/>
    <col min="10769" max="10769" width="11" style="107" customWidth="1"/>
    <col min="10770" max="10770" width="9" style="107" customWidth="1"/>
    <col min="10771" max="10771" width="10.109375" style="107" customWidth="1"/>
    <col min="10772" max="10772" width="22.44140625" style="107" customWidth="1"/>
    <col min="10773" max="10773" width="21.33203125" style="107" customWidth="1"/>
    <col min="10774" max="10774" width="29.109375" style="107" customWidth="1"/>
    <col min="10775" max="10775" width="9.33203125" style="107" customWidth="1"/>
    <col min="10776" max="11008" width="8.88671875" style="107"/>
    <col min="11009" max="11009" width="5.109375" style="107" customWidth="1"/>
    <col min="11010" max="11010" width="30.109375" style="107" customWidth="1"/>
    <col min="11011" max="11011" width="12.109375" style="107" customWidth="1"/>
    <col min="11012" max="11013" width="11" style="107" customWidth="1"/>
    <col min="11014" max="11014" width="11.33203125" style="107" customWidth="1"/>
    <col min="11015" max="11015" width="10.6640625" style="107" customWidth="1"/>
    <col min="11016" max="11016" width="9.88671875" style="107" customWidth="1"/>
    <col min="11017" max="11018" width="11" style="107" customWidth="1"/>
    <col min="11019" max="11019" width="9.88671875" style="107" customWidth="1"/>
    <col min="11020" max="11022" width="11" style="107" customWidth="1"/>
    <col min="11023" max="11023" width="10.109375" style="107" customWidth="1"/>
    <col min="11024" max="11024" width="10.6640625" style="107" customWidth="1"/>
    <col min="11025" max="11025" width="11" style="107" customWidth="1"/>
    <col min="11026" max="11026" width="9" style="107" customWidth="1"/>
    <col min="11027" max="11027" width="10.109375" style="107" customWidth="1"/>
    <col min="11028" max="11028" width="22.44140625" style="107" customWidth="1"/>
    <col min="11029" max="11029" width="21.33203125" style="107" customWidth="1"/>
    <col min="11030" max="11030" width="29.109375" style="107" customWidth="1"/>
    <col min="11031" max="11031" width="9.33203125" style="107" customWidth="1"/>
    <col min="11032" max="11264" width="8.88671875" style="107"/>
    <col min="11265" max="11265" width="5.109375" style="107" customWidth="1"/>
    <col min="11266" max="11266" width="30.109375" style="107" customWidth="1"/>
    <col min="11267" max="11267" width="12.109375" style="107" customWidth="1"/>
    <col min="11268" max="11269" width="11" style="107" customWidth="1"/>
    <col min="11270" max="11270" width="11.33203125" style="107" customWidth="1"/>
    <col min="11271" max="11271" width="10.6640625" style="107" customWidth="1"/>
    <col min="11272" max="11272" width="9.88671875" style="107" customWidth="1"/>
    <col min="11273" max="11274" width="11" style="107" customWidth="1"/>
    <col min="11275" max="11275" width="9.88671875" style="107" customWidth="1"/>
    <col min="11276" max="11278" width="11" style="107" customWidth="1"/>
    <col min="11279" max="11279" width="10.109375" style="107" customWidth="1"/>
    <col min="11280" max="11280" width="10.6640625" style="107" customWidth="1"/>
    <col min="11281" max="11281" width="11" style="107" customWidth="1"/>
    <col min="11282" max="11282" width="9" style="107" customWidth="1"/>
    <col min="11283" max="11283" width="10.109375" style="107" customWidth="1"/>
    <col min="11284" max="11284" width="22.44140625" style="107" customWidth="1"/>
    <col min="11285" max="11285" width="21.33203125" style="107" customWidth="1"/>
    <col min="11286" max="11286" width="29.109375" style="107" customWidth="1"/>
    <col min="11287" max="11287" width="9.33203125" style="107" customWidth="1"/>
    <col min="11288" max="11520" width="8.88671875" style="107"/>
    <col min="11521" max="11521" width="5.109375" style="107" customWidth="1"/>
    <col min="11522" max="11522" width="30.109375" style="107" customWidth="1"/>
    <col min="11523" max="11523" width="12.109375" style="107" customWidth="1"/>
    <col min="11524" max="11525" width="11" style="107" customWidth="1"/>
    <col min="11526" max="11526" width="11.33203125" style="107" customWidth="1"/>
    <col min="11527" max="11527" width="10.6640625" style="107" customWidth="1"/>
    <col min="11528" max="11528" width="9.88671875" style="107" customWidth="1"/>
    <col min="11529" max="11530" width="11" style="107" customWidth="1"/>
    <col min="11531" max="11531" width="9.88671875" style="107" customWidth="1"/>
    <col min="11532" max="11534" width="11" style="107" customWidth="1"/>
    <col min="11535" max="11535" width="10.109375" style="107" customWidth="1"/>
    <col min="11536" max="11536" width="10.6640625" style="107" customWidth="1"/>
    <col min="11537" max="11537" width="11" style="107" customWidth="1"/>
    <col min="11538" max="11538" width="9" style="107" customWidth="1"/>
    <col min="11539" max="11539" width="10.109375" style="107" customWidth="1"/>
    <col min="11540" max="11540" width="22.44140625" style="107" customWidth="1"/>
    <col min="11541" max="11541" width="21.33203125" style="107" customWidth="1"/>
    <col min="11542" max="11542" width="29.109375" style="107" customWidth="1"/>
    <col min="11543" max="11543" width="9.33203125" style="107" customWidth="1"/>
    <col min="11544" max="11776" width="8.88671875" style="107"/>
    <col min="11777" max="11777" width="5.109375" style="107" customWidth="1"/>
    <col min="11778" max="11778" width="30.109375" style="107" customWidth="1"/>
    <col min="11779" max="11779" width="12.109375" style="107" customWidth="1"/>
    <col min="11780" max="11781" width="11" style="107" customWidth="1"/>
    <col min="11782" max="11782" width="11.33203125" style="107" customWidth="1"/>
    <col min="11783" max="11783" width="10.6640625" style="107" customWidth="1"/>
    <col min="11784" max="11784" width="9.88671875" style="107" customWidth="1"/>
    <col min="11785" max="11786" width="11" style="107" customWidth="1"/>
    <col min="11787" max="11787" width="9.88671875" style="107" customWidth="1"/>
    <col min="11788" max="11790" width="11" style="107" customWidth="1"/>
    <col min="11791" max="11791" width="10.109375" style="107" customWidth="1"/>
    <col min="11792" max="11792" width="10.6640625" style="107" customWidth="1"/>
    <col min="11793" max="11793" width="11" style="107" customWidth="1"/>
    <col min="11794" max="11794" width="9" style="107" customWidth="1"/>
    <col min="11795" max="11795" width="10.109375" style="107" customWidth="1"/>
    <col min="11796" max="11796" width="22.44140625" style="107" customWidth="1"/>
    <col min="11797" max="11797" width="21.33203125" style="107" customWidth="1"/>
    <col min="11798" max="11798" width="29.109375" style="107" customWidth="1"/>
    <col min="11799" max="11799" width="9.33203125" style="107" customWidth="1"/>
    <col min="11800" max="12032" width="8.88671875" style="107"/>
    <col min="12033" max="12033" width="5.109375" style="107" customWidth="1"/>
    <col min="12034" max="12034" width="30.109375" style="107" customWidth="1"/>
    <col min="12035" max="12035" width="12.109375" style="107" customWidth="1"/>
    <col min="12036" max="12037" width="11" style="107" customWidth="1"/>
    <col min="12038" max="12038" width="11.33203125" style="107" customWidth="1"/>
    <col min="12039" max="12039" width="10.6640625" style="107" customWidth="1"/>
    <col min="12040" max="12040" width="9.88671875" style="107" customWidth="1"/>
    <col min="12041" max="12042" width="11" style="107" customWidth="1"/>
    <col min="12043" max="12043" width="9.88671875" style="107" customWidth="1"/>
    <col min="12044" max="12046" width="11" style="107" customWidth="1"/>
    <col min="12047" max="12047" width="10.109375" style="107" customWidth="1"/>
    <col min="12048" max="12048" width="10.6640625" style="107" customWidth="1"/>
    <col min="12049" max="12049" width="11" style="107" customWidth="1"/>
    <col min="12050" max="12050" width="9" style="107" customWidth="1"/>
    <col min="12051" max="12051" width="10.109375" style="107" customWidth="1"/>
    <col min="12052" max="12052" width="22.44140625" style="107" customWidth="1"/>
    <col min="12053" max="12053" width="21.33203125" style="107" customWidth="1"/>
    <col min="12054" max="12054" width="29.109375" style="107" customWidth="1"/>
    <col min="12055" max="12055" width="9.33203125" style="107" customWidth="1"/>
    <col min="12056" max="12288" width="8.88671875" style="107"/>
    <col min="12289" max="12289" width="5.109375" style="107" customWidth="1"/>
    <col min="12290" max="12290" width="30.109375" style="107" customWidth="1"/>
    <col min="12291" max="12291" width="12.109375" style="107" customWidth="1"/>
    <col min="12292" max="12293" width="11" style="107" customWidth="1"/>
    <col min="12294" max="12294" width="11.33203125" style="107" customWidth="1"/>
    <col min="12295" max="12295" width="10.6640625" style="107" customWidth="1"/>
    <col min="12296" max="12296" width="9.88671875" style="107" customWidth="1"/>
    <col min="12297" max="12298" width="11" style="107" customWidth="1"/>
    <col min="12299" max="12299" width="9.88671875" style="107" customWidth="1"/>
    <col min="12300" max="12302" width="11" style="107" customWidth="1"/>
    <col min="12303" max="12303" width="10.109375" style="107" customWidth="1"/>
    <col min="12304" max="12304" width="10.6640625" style="107" customWidth="1"/>
    <col min="12305" max="12305" width="11" style="107" customWidth="1"/>
    <col min="12306" max="12306" width="9" style="107" customWidth="1"/>
    <col min="12307" max="12307" width="10.109375" style="107" customWidth="1"/>
    <col min="12308" max="12308" width="22.44140625" style="107" customWidth="1"/>
    <col min="12309" max="12309" width="21.33203125" style="107" customWidth="1"/>
    <col min="12310" max="12310" width="29.109375" style="107" customWidth="1"/>
    <col min="12311" max="12311" width="9.33203125" style="107" customWidth="1"/>
    <col min="12312" max="12544" width="8.88671875" style="107"/>
    <col min="12545" max="12545" width="5.109375" style="107" customWidth="1"/>
    <col min="12546" max="12546" width="30.109375" style="107" customWidth="1"/>
    <col min="12547" max="12547" width="12.109375" style="107" customWidth="1"/>
    <col min="12548" max="12549" width="11" style="107" customWidth="1"/>
    <col min="12550" max="12550" width="11.33203125" style="107" customWidth="1"/>
    <col min="12551" max="12551" width="10.6640625" style="107" customWidth="1"/>
    <col min="12552" max="12552" width="9.88671875" style="107" customWidth="1"/>
    <col min="12553" max="12554" width="11" style="107" customWidth="1"/>
    <col min="12555" max="12555" width="9.88671875" style="107" customWidth="1"/>
    <col min="12556" max="12558" width="11" style="107" customWidth="1"/>
    <col min="12559" max="12559" width="10.109375" style="107" customWidth="1"/>
    <col min="12560" max="12560" width="10.6640625" style="107" customWidth="1"/>
    <col min="12561" max="12561" width="11" style="107" customWidth="1"/>
    <col min="12562" max="12562" width="9" style="107" customWidth="1"/>
    <col min="12563" max="12563" width="10.109375" style="107" customWidth="1"/>
    <col min="12564" max="12564" width="22.44140625" style="107" customWidth="1"/>
    <col min="12565" max="12565" width="21.33203125" style="107" customWidth="1"/>
    <col min="12566" max="12566" width="29.109375" style="107" customWidth="1"/>
    <col min="12567" max="12567" width="9.33203125" style="107" customWidth="1"/>
    <col min="12568" max="12800" width="8.88671875" style="107"/>
    <col min="12801" max="12801" width="5.109375" style="107" customWidth="1"/>
    <col min="12802" max="12802" width="30.109375" style="107" customWidth="1"/>
    <col min="12803" max="12803" width="12.109375" style="107" customWidth="1"/>
    <col min="12804" max="12805" width="11" style="107" customWidth="1"/>
    <col min="12806" max="12806" width="11.33203125" style="107" customWidth="1"/>
    <col min="12807" max="12807" width="10.6640625" style="107" customWidth="1"/>
    <col min="12808" max="12808" width="9.88671875" style="107" customWidth="1"/>
    <col min="12809" max="12810" width="11" style="107" customWidth="1"/>
    <col min="12811" max="12811" width="9.88671875" style="107" customWidth="1"/>
    <col min="12812" max="12814" width="11" style="107" customWidth="1"/>
    <col min="12815" max="12815" width="10.109375" style="107" customWidth="1"/>
    <col min="12816" max="12816" width="10.6640625" style="107" customWidth="1"/>
    <col min="12817" max="12817" width="11" style="107" customWidth="1"/>
    <col min="12818" max="12818" width="9" style="107" customWidth="1"/>
    <col min="12819" max="12819" width="10.109375" style="107" customWidth="1"/>
    <col min="12820" max="12820" width="22.44140625" style="107" customWidth="1"/>
    <col min="12821" max="12821" width="21.33203125" style="107" customWidth="1"/>
    <col min="12822" max="12822" width="29.109375" style="107" customWidth="1"/>
    <col min="12823" max="12823" width="9.33203125" style="107" customWidth="1"/>
    <col min="12824" max="13056" width="8.88671875" style="107"/>
    <col min="13057" max="13057" width="5.109375" style="107" customWidth="1"/>
    <col min="13058" max="13058" width="30.109375" style="107" customWidth="1"/>
    <col min="13059" max="13059" width="12.109375" style="107" customWidth="1"/>
    <col min="13060" max="13061" width="11" style="107" customWidth="1"/>
    <col min="13062" max="13062" width="11.33203125" style="107" customWidth="1"/>
    <col min="13063" max="13063" width="10.6640625" style="107" customWidth="1"/>
    <col min="13064" max="13064" width="9.88671875" style="107" customWidth="1"/>
    <col min="13065" max="13066" width="11" style="107" customWidth="1"/>
    <col min="13067" max="13067" width="9.88671875" style="107" customWidth="1"/>
    <col min="13068" max="13070" width="11" style="107" customWidth="1"/>
    <col min="13071" max="13071" width="10.109375" style="107" customWidth="1"/>
    <col min="13072" max="13072" width="10.6640625" style="107" customWidth="1"/>
    <col min="13073" max="13073" width="11" style="107" customWidth="1"/>
    <col min="13074" max="13074" width="9" style="107" customWidth="1"/>
    <col min="13075" max="13075" width="10.109375" style="107" customWidth="1"/>
    <col min="13076" max="13076" width="22.44140625" style="107" customWidth="1"/>
    <col min="13077" max="13077" width="21.33203125" style="107" customWidth="1"/>
    <col min="13078" max="13078" width="29.109375" style="107" customWidth="1"/>
    <col min="13079" max="13079" width="9.33203125" style="107" customWidth="1"/>
    <col min="13080" max="13312" width="8.88671875" style="107"/>
    <col min="13313" max="13313" width="5.109375" style="107" customWidth="1"/>
    <col min="13314" max="13314" width="30.109375" style="107" customWidth="1"/>
    <col min="13315" max="13315" width="12.109375" style="107" customWidth="1"/>
    <col min="13316" max="13317" width="11" style="107" customWidth="1"/>
    <col min="13318" max="13318" width="11.33203125" style="107" customWidth="1"/>
    <col min="13319" max="13319" width="10.6640625" style="107" customWidth="1"/>
    <col min="13320" max="13320" width="9.88671875" style="107" customWidth="1"/>
    <col min="13321" max="13322" width="11" style="107" customWidth="1"/>
    <col min="13323" max="13323" width="9.88671875" style="107" customWidth="1"/>
    <col min="13324" max="13326" width="11" style="107" customWidth="1"/>
    <col min="13327" max="13327" width="10.109375" style="107" customWidth="1"/>
    <col min="13328" max="13328" width="10.6640625" style="107" customWidth="1"/>
    <col min="13329" max="13329" width="11" style="107" customWidth="1"/>
    <col min="13330" max="13330" width="9" style="107" customWidth="1"/>
    <col min="13331" max="13331" width="10.109375" style="107" customWidth="1"/>
    <col min="13332" max="13332" width="22.44140625" style="107" customWidth="1"/>
    <col min="13333" max="13333" width="21.33203125" style="107" customWidth="1"/>
    <col min="13334" max="13334" width="29.109375" style="107" customWidth="1"/>
    <col min="13335" max="13335" width="9.33203125" style="107" customWidth="1"/>
    <col min="13336" max="13568" width="8.88671875" style="107"/>
    <col min="13569" max="13569" width="5.109375" style="107" customWidth="1"/>
    <col min="13570" max="13570" width="30.109375" style="107" customWidth="1"/>
    <col min="13571" max="13571" width="12.109375" style="107" customWidth="1"/>
    <col min="13572" max="13573" width="11" style="107" customWidth="1"/>
    <col min="13574" max="13574" width="11.33203125" style="107" customWidth="1"/>
    <col min="13575" max="13575" width="10.6640625" style="107" customWidth="1"/>
    <col min="13576" max="13576" width="9.88671875" style="107" customWidth="1"/>
    <col min="13577" max="13578" width="11" style="107" customWidth="1"/>
    <col min="13579" max="13579" width="9.88671875" style="107" customWidth="1"/>
    <col min="13580" max="13582" width="11" style="107" customWidth="1"/>
    <col min="13583" max="13583" width="10.109375" style="107" customWidth="1"/>
    <col min="13584" max="13584" width="10.6640625" style="107" customWidth="1"/>
    <col min="13585" max="13585" width="11" style="107" customWidth="1"/>
    <col min="13586" max="13586" width="9" style="107" customWidth="1"/>
    <col min="13587" max="13587" width="10.109375" style="107" customWidth="1"/>
    <col min="13588" max="13588" width="22.44140625" style="107" customWidth="1"/>
    <col min="13589" max="13589" width="21.33203125" style="107" customWidth="1"/>
    <col min="13590" max="13590" width="29.109375" style="107" customWidth="1"/>
    <col min="13591" max="13591" width="9.33203125" style="107" customWidth="1"/>
    <col min="13592" max="13824" width="8.88671875" style="107"/>
    <col min="13825" max="13825" width="5.109375" style="107" customWidth="1"/>
    <col min="13826" max="13826" width="30.109375" style="107" customWidth="1"/>
    <col min="13827" max="13827" width="12.109375" style="107" customWidth="1"/>
    <col min="13828" max="13829" width="11" style="107" customWidth="1"/>
    <col min="13830" max="13830" width="11.33203125" style="107" customWidth="1"/>
    <col min="13831" max="13831" width="10.6640625" style="107" customWidth="1"/>
    <col min="13832" max="13832" width="9.88671875" style="107" customWidth="1"/>
    <col min="13833" max="13834" width="11" style="107" customWidth="1"/>
    <col min="13835" max="13835" width="9.88671875" style="107" customWidth="1"/>
    <col min="13836" max="13838" width="11" style="107" customWidth="1"/>
    <col min="13839" max="13839" width="10.109375" style="107" customWidth="1"/>
    <col min="13840" max="13840" width="10.6640625" style="107" customWidth="1"/>
    <col min="13841" max="13841" width="11" style="107" customWidth="1"/>
    <col min="13842" max="13842" width="9" style="107" customWidth="1"/>
    <col min="13843" max="13843" width="10.109375" style="107" customWidth="1"/>
    <col min="13844" max="13844" width="22.44140625" style="107" customWidth="1"/>
    <col min="13845" max="13845" width="21.33203125" style="107" customWidth="1"/>
    <col min="13846" max="13846" width="29.109375" style="107" customWidth="1"/>
    <col min="13847" max="13847" width="9.33203125" style="107" customWidth="1"/>
    <col min="13848" max="14080" width="8.88671875" style="107"/>
    <col min="14081" max="14081" width="5.109375" style="107" customWidth="1"/>
    <col min="14082" max="14082" width="30.109375" style="107" customWidth="1"/>
    <col min="14083" max="14083" width="12.109375" style="107" customWidth="1"/>
    <col min="14084" max="14085" width="11" style="107" customWidth="1"/>
    <col min="14086" max="14086" width="11.33203125" style="107" customWidth="1"/>
    <col min="14087" max="14087" width="10.6640625" style="107" customWidth="1"/>
    <col min="14088" max="14088" width="9.88671875" style="107" customWidth="1"/>
    <col min="14089" max="14090" width="11" style="107" customWidth="1"/>
    <col min="14091" max="14091" width="9.88671875" style="107" customWidth="1"/>
    <col min="14092" max="14094" width="11" style="107" customWidth="1"/>
    <col min="14095" max="14095" width="10.109375" style="107" customWidth="1"/>
    <col min="14096" max="14096" width="10.6640625" style="107" customWidth="1"/>
    <col min="14097" max="14097" width="11" style="107" customWidth="1"/>
    <col min="14098" max="14098" width="9" style="107" customWidth="1"/>
    <col min="14099" max="14099" width="10.109375" style="107" customWidth="1"/>
    <col min="14100" max="14100" width="22.44140625" style="107" customWidth="1"/>
    <col min="14101" max="14101" width="21.33203125" style="107" customWidth="1"/>
    <col min="14102" max="14102" width="29.109375" style="107" customWidth="1"/>
    <col min="14103" max="14103" width="9.33203125" style="107" customWidth="1"/>
    <col min="14104" max="14336" width="8.88671875" style="107"/>
    <col min="14337" max="14337" width="5.109375" style="107" customWidth="1"/>
    <col min="14338" max="14338" width="30.109375" style="107" customWidth="1"/>
    <col min="14339" max="14339" width="12.109375" style="107" customWidth="1"/>
    <col min="14340" max="14341" width="11" style="107" customWidth="1"/>
    <col min="14342" max="14342" width="11.33203125" style="107" customWidth="1"/>
    <col min="14343" max="14343" width="10.6640625" style="107" customWidth="1"/>
    <col min="14344" max="14344" width="9.88671875" style="107" customWidth="1"/>
    <col min="14345" max="14346" width="11" style="107" customWidth="1"/>
    <col min="14347" max="14347" width="9.88671875" style="107" customWidth="1"/>
    <col min="14348" max="14350" width="11" style="107" customWidth="1"/>
    <col min="14351" max="14351" width="10.109375" style="107" customWidth="1"/>
    <col min="14352" max="14352" width="10.6640625" style="107" customWidth="1"/>
    <col min="14353" max="14353" width="11" style="107" customWidth="1"/>
    <col min="14354" max="14354" width="9" style="107" customWidth="1"/>
    <col min="14355" max="14355" width="10.109375" style="107" customWidth="1"/>
    <col min="14356" max="14356" width="22.44140625" style="107" customWidth="1"/>
    <col min="14357" max="14357" width="21.33203125" style="107" customWidth="1"/>
    <col min="14358" max="14358" width="29.109375" style="107" customWidth="1"/>
    <col min="14359" max="14359" width="9.33203125" style="107" customWidth="1"/>
    <col min="14360" max="14592" width="8.88671875" style="107"/>
    <col min="14593" max="14593" width="5.109375" style="107" customWidth="1"/>
    <col min="14594" max="14594" width="30.109375" style="107" customWidth="1"/>
    <col min="14595" max="14595" width="12.109375" style="107" customWidth="1"/>
    <col min="14596" max="14597" width="11" style="107" customWidth="1"/>
    <col min="14598" max="14598" width="11.33203125" style="107" customWidth="1"/>
    <col min="14599" max="14599" width="10.6640625" style="107" customWidth="1"/>
    <col min="14600" max="14600" width="9.88671875" style="107" customWidth="1"/>
    <col min="14601" max="14602" width="11" style="107" customWidth="1"/>
    <col min="14603" max="14603" width="9.88671875" style="107" customWidth="1"/>
    <col min="14604" max="14606" width="11" style="107" customWidth="1"/>
    <col min="14607" max="14607" width="10.109375" style="107" customWidth="1"/>
    <col min="14608" max="14608" width="10.6640625" style="107" customWidth="1"/>
    <col min="14609" max="14609" width="11" style="107" customWidth="1"/>
    <col min="14610" max="14610" width="9" style="107" customWidth="1"/>
    <col min="14611" max="14611" width="10.109375" style="107" customWidth="1"/>
    <col min="14612" max="14612" width="22.44140625" style="107" customWidth="1"/>
    <col min="14613" max="14613" width="21.33203125" style="107" customWidth="1"/>
    <col min="14614" max="14614" width="29.109375" style="107" customWidth="1"/>
    <col min="14615" max="14615" width="9.33203125" style="107" customWidth="1"/>
    <col min="14616" max="14848" width="8.88671875" style="107"/>
    <col min="14849" max="14849" width="5.109375" style="107" customWidth="1"/>
    <col min="14850" max="14850" width="30.109375" style="107" customWidth="1"/>
    <col min="14851" max="14851" width="12.109375" style="107" customWidth="1"/>
    <col min="14852" max="14853" width="11" style="107" customWidth="1"/>
    <col min="14854" max="14854" width="11.33203125" style="107" customWidth="1"/>
    <col min="14855" max="14855" width="10.6640625" style="107" customWidth="1"/>
    <col min="14856" max="14856" width="9.88671875" style="107" customWidth="1"/>
    <col min="14857" max="14858" width="11" style="107" customWidth="1"/>
    <col min="14859" max="14859" width="9.88671875" style="107" customWidth="1"/>
    <col min="14860" max="14862" width="11" style="107" customWidth="1"/>
    <col min="14863" max="14863" width="10.109375" style="107" customWidth="1"/>
    <col min="14864" max="14864" width="10.6640625" style="107" customWidth="1"/>
    <col min="14865" max="14865" width="11" style="107" customWidth="1"/>
    <col min="14866" max="14866" width="9" style="107" customWidth="1"/>
    <col min="14867" max="14867" width="10.109375" style="107" customWidth="1"/>
    <col min="14868" max="14868" width="22.44140625" style="107" customWidth="1"/>
    <col min="14869" max="14869" width="21.33203125" style="107" customWidth="1"/>
    <col min="14870" max="14870" width="29.109375" style="107" customWidth="1"/>
    <col min="14871" max="14871" width="9.33203125" style="107" customWidth="1"/>
    <col min="14872" max="15104" width="8.88671875" style="107"/>
    <col min="15105" max="15105" width="5.109375" style="107" customWidth="1"/>
    <col min="15106" max="15106" width="30.109375" style="107" customWidth="1"/>
    <col min="15107" max="15107" width="12.109375" style="107" customWidth="1"/>
    <col min="15108" max="15109" width="11" style="107" customWidth="1"/>
    <col min="15110" max="15110" width="11.33203125" style="107" customWidth="1"/>
    <col min="15111" max="15111" width="10.6640625" style="107" customWidth="1"/>
    <col min="15112" max="15112" width="9.88671875" style="107" customWidth="1"/>
    <col min="15113" max="15114" width="11" style="107" customWidth="1"/>
    <col min="15115" max="15115" width="9.88671875" style="107" customWidth="1"/>
    <col min="15116" max="15118" width="11" style="107" customWidth="1"/>
    <col min="15119" max="15119" width="10.109375" style="107" customWidth="1"/>
    <col min="15120" max="15120" width="10.6640625" style="107" customWidth="1"/>
    <col min="15121" max="15121" width="11" style="107" customWidth="1"/>
    <col min="15122" max="15122" width="9" style="107" customWidth="1"/>
    <col min="15123" max="15123" width="10.109375" style="107" customWidth="1"/>
    <col min="15124" max="15124" width="22.44140625" style="107" customWidth="1"/>
    <col min="15125" max="15125" width="21.33203125" style="107" customWidth="1"/>
    <col min="15126" max="15126" width="29.109375" style="107" customWidth="1"/>
    <col min="15127" max="15127" width="9.33203125" style="107" customWidth="1"/>
    <col min="15128" max="15360" width="8.88671875" style="107"/>
    <col min="15361" max="15361" width="5.109375" style="107" customWidth="1"/>
    <col min="15362" max="15362" width="30.109375" style="107" customWidth="1"/>
    <col min="15363" max="15363" width="12.109375" style="107" customWidth="1"/>
    <col min="15364" max="15365" width="11" style="107" customWidth="1"/>
    <col min="15366" max="15366" width="11.33203125" style="107" customWidth="1"/>
    <col min="15367" max="15367" width="10.6640625" style="107" customWidth="1"/>
    <col min="15368" max="15368" width="9.88671875" style="107" customWidth="1"/>
    <col min="15369" max="15370" width="11" style="107" customWidth="1"/>
    <col min="15371" max="15371" width="9.88671875" style="107" customWidth="1"/>
    <col min="15372" max="15374" width="11" style="107" customWidth="1"/>
    <col min="15375" max="15375" width="10.109375" style="107" customWidth="1"/>
    <col min="15376" max="15376" width="10.6640625" style="107" customWidth="1"/>
    <col min="15377" max="15377" width="11" style="107" customWidth="1"/>
    <col min="15378" max="15378" width="9" style="107" customWidth="1"/>
    <col min="15379" max="15379" width="10.109375" style="107" customWidth="1"/>
    <col min="15380" max="15380" width="22.44140625" style="107" customWidth="1"/>
    <col min="15381" max="15381" width="21.33203125" style="107" customWidth="1"/>
    <col min="15382" max="15382" width="29.109375" style="107" customWidth="1"/>
    <col min="15383" max="15383" width="9.33203125" style="107" customWidth="1"/>
    <col min="15384" max="15616" width="8.88671875" style="107"/>
    <col min="15617" max="15617" width="5.109375" style="107" customWidth="1"/>
    <col min="15618" max="15618" width="30.109375" style="107" customWidth="1"/>
    <col min="15619" max="15619" width="12.109375" style="107" customWidth="1"/>
    <col min="15620" max="15621" width="11" style="107" customWidth="1"/>
    <col min="15622" max="15622" width="11.33203125" style="107" customWidth="1"/>
    <col min="15623" max="15623" width="10.6640625" style="107" customWidth="1"/>
    <col min="15624" max="15624" width="9.88671875" style="107" customWidth="1"/>
    <col min="15625" max="15626" width="11" style="107" customWidth="1"/>
    <col min="15627" max="15627" width="9.88671875" style="107" customWidth="1"/>
    <col min="15628" max="15630" width="11" style="107" customWidth="1"/>
    <col min="15631" max="15631" width="10.109375" style="107" customWidth="1"/>
    <col min="15632" max="15632" width="10.6640625" style="107" customWidth="1"/>
    <col min="15633" max="15633" width="11" style="107" customWidth="1"/>
    <col min="15634" max="15634" width="9" style="107" customWidth="1"/>
    <col min="15635" max="15635" width="10.109375" style="107" customWidth="1"/>
    <col min="15636" max="15636" width="22.44140625" style="107" customWidth="1"/>
    <col min="15637" max="15637" width="21.33203125" style="107" customWidth="1"/>
    <col min="15638" max="15638" width="29.109375" style="107" customWidth="1"/>
    <col min="15639" max="15639" width="9.33203125" style="107" customWidth="1"/>
    <col min="15640" max="15872" width="8.88671875" style="107"/>
    <col min="15873" max="15873" width="5.109375" style="107" customWidth="1"/>
    <col min="15874" max="15874" width="30.109375" style="107" customWidth="1"/>
    <col min="15875" max="15875" width="12.109375" style="107" customWidth="1"/>
    <col min="15876" max="15877" width="11" style="107" customWidth="1"/>
    <col min="15878" max="15878" width="11.33203125" style="107" customWidth="1"/>
    <col min="15879" max="15879" width="10.6640625" style="107" customWidth="1"/>
    <col min="15880" max="15880" width="9.88671875" style="107" customWidth="1"/>
    <col min="15881" max="15882" width="11" style="107" customWidth="1"/>
    <col min="15883" max="15883" width="9.88671875" style="107" customWidth="1"/>
    <col min="15884" max="15886" width="11" style="107" customWidth="1"/>
    <col min="15887" max="15887" width="10.109375" style="107" customWidth="1"/>
    <col min="15888" max="15888" width="10.6640625" style="107" customWidth="1"/>
    <col min="15889" max="15889" width="11" style="107" customWidth="1"/>
    <col min="15890" max="15890" width="9" style="107" customWidth="1"/>
    <col min="15891" max="15891" width="10.109375" style="107" customWidth="1"/>
    <col min="15892" max="15892" width="22.44140625" style="107" customWidth="1"/>
    <col min="15893" max="15893" width="21.33203125" style="107" customWidth="1"/>
    <col min="15894" max="15894" width="29.109375" style="107" customWidth="1"/>
    <col min="15895" max="15895" width="9.33203125" style="107" customWidth="1"/>
    <col min="15896" max="16128" width="8.88671875" style="107"/>
    <col min="16129" max="16129" width="5.109375" style="107" customWidth="1"/>
    <col min="16130" max="16130" width="30.109375" style="107" customWidth="1"/>
    <col min="16131" max="16131" width="12.109375" style="107" customWidth="1"/>
    <col min="16132" max="16133" width="11" style="107" customWidth="1"/>
    <col min="16134" max="16134" width="11.33203125" style="107" customWidth="1"/>
    <col min="16135" max="16135" width="10.6640625" style="107" customWidth="1"/>
    <col min="16136" max="16136" width="9.88671875" style="107" customWidth="1"/>
    <col min="16137" max="16138" width="11" style="107" customWidth="1"/>
    <col min="16139" max="16139" width="9.88671875" style="107" customWidth="1"/>
    <col min="16140" max="16142" width="11" style="107" customWidth="1"/>
    <col min="16143" max="16143" width="10.109375" style="107" customWidth="1"/>
    <col min="16144" max="16144" width="10.6640625" style="107" customWidth="1"/>
    <col min="16145" max="16145" width="11" style="107" customWidth="1"/>
    <col min="16146" max="16146" width="9" style="107" customWidth="1"/>
    <col min="16147" max="16147" width="10.109375" style="107" customWidth="1"/>
    <col min="16148" max="16148" width="22.44140625" style="107" customWidth="1"/>
    <col min="16149" max="16149" width="21.33203125" style="107" customWidth="1"/>
    <col min="16150" max="16150" width="29.109375" style="107" customWidth="1"/>
    <col min="16151" max="16151" width="9.33203125" style="107" customWidth="1"/>
    <col min="16152" max="16384" width="8.88671875" style="107"/>
  </cols>
  <sheetData>
    <row r="1" spans="1:19" ht="15.6">
      <c r="A1" s="863" t="str">
        <f>TH!A1</f>
        <v>UBND XÃ SƠN HÀ</v>
      </c>
      <c r="B1" s="863"/>
      <c r="Q1" s="864" t="s">
        <v>18</v>
      </c>
      <c r="R1" s="864"/>
    </row>
    <row r="2" spans="1:19" ht="26.4" customHeight="1">
      <c r="A2" s="865" t="s">
        <v>19</v>
      </c>
      <c r="B2" s="865"/>
      <c r="C2" s="865"/>
      <c r="D2" s="865"/>
      <c r="E2" s="865"/>
      <c r="F2" s="865"/>
      <c r="G2" s="865"/>
      <c r="H2" s="865"/>
      <c r="I2" s="865"/>
      <c r="J2" s="865"/>
      <c r="K2" s="865"/>
      <c r="L2" s="865"/>
      <c r="M2" s="865"/>
      <c r="N2" s="865"/>
      <c r="O2" s="865"/>
      <c r="P2" s="865"/>
      <c r="Q2" s="865"/>
      <c r="R2" s="865"/>
    </row>
    <row r="3" spans="1:19" ht="16.5" customHeight="1">
      <c r="A3" s="866" t="s">
        <v>333</v>
      </c>
      <c r="B3" s="866"/>
      <c r="C3" s="866"/>
      <c r="D3" s="866"/>
      <c r="E3" s="866"/>
      <c r="F3" s="866"/>
      <c r="G3" s="866"/>
      <c r="H3" s="866"/>
      <c r="I3" s="866"/>
      <c r="J3" s="866"/>
      <c r="K3" s="866"/>
      <c r="L3" s="866"/>
      <c r="M3" s="866"/>
      <c r="N3" s="866"/>
      <c r="O3" s="866"/>
      <c r="P3" s="866"/>
      <c r="Q3" s="866"/>
      <c r="R3" s="866"/>
    </row>
    <row r="4" spans="1:19">
      <c r="A4" s="861" t="e">
        <f>#REF!</f>
        <v>#REF!</v>
      </c>
      <c r="B4" s="861"/>
      <c r="C4" s="861"/>
      <c r="D4" s="861"/>
      <c r="E4" s="861"/>
      <c r="F4" s="861"/>
      <c r="G4" s="861"/>
      <c r="H4" s="861"/>
      <c r="I4" s="861"/>
      <c r="J4" s="861"/>
      <c r="K4" s="861"/>
      <c r="L4" s="861"/>
      <c r="M4" s="861"/>
      <c r="N4" s="861"/>
      <c r="O4" s="861"/>
      <c r="P4" s="861"/>
      <c r="Q4" s="861"/>
      <c r="R4" s="861"/>
    </row>
    <row r="5" spans="1:19" hidden="1">
      <c r="A5" s="861" t="str">
        <f>TH!A5</f>
        <v>(Kèm theo Nghị quyết số         /NQ-HĐND, ngày       tháng 3 năm 2026 của HĐND xã Mỏ Cày)</v>
      </c>
      <c r="B5" s="861"/>
      <c r="C5" s="861"/>
      <c r="D5" s="861"/>
      <c r="E5" s="861"/>
      <c r="F5" s="861"/>
      <c r="G5" s="861"/>
      <c r="H5" s="861"/>
      <c r="I5" s="861"/>
      <c r="J5" s="861"/>
      <c r="K5" s="861"/>
      <c r="L5" s="861"/>
      <c r="M5" s="861"/>
      <c r="N5" s="861"/>
      <c r="O5" s="861"/>
      <c r="P5" s="861"/>
      <c r="Q5" s="861"/>
      <c r="R5" s="861"/>
    </row>
    <row r="6" spans="1:19">
      <c r="C6" s="108"/>
      <c r="F6" s="108"/>
      <c r="I6" s="108"/>
      <c r="J6" s="108"/>
      <c r="P6" s="862" t="s">
        <v>73</v>
      </c>
      <c r="Q6" s="862"/>
      <c r="R6" s="862"/>
    </row>
    <row r="7" spans="1:19" s="101" customFormat="1">
      <c r="A7" s="860" t="s">
        <v>3</v>
      </c>
      <c r="B7" s="860" t="s">
        <v>74</v>
      </c>
      <c r="C7" s="860" t="s">
        <v>75</v>
      </c>
      <c r="D7" s="860"/>
      <c r="E7" s="860"/>
      <c r="F7" s="860" t="s">
        <v>76</v>
      </c>
      <c r="G7" s="860"/>
      <c r="H7" s="860"/>
      <c r="I7" s="860"/>
      <c r="J7" s="860"/>
      <c r="K7" s="860"/>
      <c r="L7" s="860"/>
      <c r="M7" s="860"/>
      <c r="N7" s="860"/>
      <c r="O7" s="860"/>
      <c r="P7" s="860" t="s">
        <v>126</v>
      </c>
      <c r="Q7" s="860"/>
      <c r="R7" s="860"/>
    </row>
    <row r="8" spans="1:19" s="101" customFormat="1">
      <c r="A8" s="860"/>
      <c r="B8" s="860"/>
      <c r="C8" s="860" t="s">
        <v>296</v>
      </c>
      <c r="D8" s="860" t="s">
        <v>330</v>
      </c>
      <c r="E8" s="860"/>
      <c r="F8" s="860" t="s">
        <v>296</v>
      </c>
      <c r="G8" s="860" t="s">
        <v>330</v>
      </c>
      <c r="H8" s="860"/>
      <c r="I8" s="860" t="s">
        <v>334</v>
      </c>
      <c r="J8" s="860"/>
      <c r="K8" s="860"/>
      <c r="L8" s="860"/>
      <c r="M8" s="860"/>
      <c r="N8" s="860"/>
      <c r="O8" s="860"/>
      <c r="P8" s="860" t="s">
        <v>296</v>
      </c>
      <c r="Q8" s="860" t="s">
        <v>330</v>
      </c>
      <c r="R8" s="860"/>
    </row>
    <row r="9" spans="1:19" s="101" customFormat="1">
      <c r="A9" s="860"/>
      <c r="B9" s="860"/>
      <c r="C9" s="860"/>
      <c r="D9" s="860" t="s">
        <v>335</v>
      </c>
      <c r="E9" s="860" t="s">
        <v>336</v>
      </c>
      <c r="F9" s="860"/>
      <c r="G9" s="860" t="s">
        <v>335</v>
      </c>
      <c r="H9" s="860" t="s">
        <v>336</v>
      </c>
      <c r="I9" s="860" t="s">
        <v>296</v>
      </c>
      <c r="J9" s="860" t="s">
        <v>100</v>
      </c>
      <c r="K9" s="860"/>
      <c r="L9" s="860"/>
      <c r="M9" s="860" t="s">
        <v>336</v>
      </c>
      <c r="N9" s="860"/>
      <c r="O9" s="860"/>
      <c r="P9" s="860"/>
      <c r="Q9" s="860" t="s">
        <v>100</v>
      </c>
      <c r="R9" s="860" t="s">
        <v>101</v>
      </c>
    </row>
    <row r="10" spans="1:19" s="101" customFormat="1">
      <c r="A10" s="860"/>
      <c r="B10" s="860"/>
      <c r="C10" s="860"/>
      <c r="D10" s="860"/>
      <c r="E10" s="860"/>
      <c r="F10" s="860"/>
      <c r="G10" s="860"/>
      <c r="H10" s="860"/>
      <c r="I10" s="860"/>
      <c r="J10" s="860" t="s">
        <v>296</v>
      </c>
      <c r="K10" s="860" t="s">
        <v>337</v>
      </c>
      <c r="L10" s="860"/>
      <c r="M10" s="860" t="s">
        <v>296</v>
      </c>
      <c r="N10" s="860" t="s">
        <v>337</v>
      </c>
      <c r="O10" s="860"/>
      <c r="P10" s="860"/>
      <c r="Q10" s="860"/>
      <c r="R10" s="860"/>
    </row>
    <row r="11" spans="1:19" s="101" customFormat="1" ht="40.5" customHeight="1">
      <c r="A11" s="860"/>
      <c r="B11" s="860"/>
      <c r="C11" s="860"/>
      <c r="D11" s="860"/>
      <c r="E11" s="860"/>
      <c r="F11" s="860"/>
      <c r="G11" s="860"/>
      <c r="H11" s="860"/>
      <c r="I11" s="860"/>
      <c r="J11" s="860"/>
      <c r="K11" s="109" t="s">
        <v>338</v>
      </c>
      <c r="L11" s="109" t="s">
        <v>339</v>
      </c>
      <c r="M11" s="860"/>
      <c r="N11" s="109" t="s">
        <v>338</v>
      </c>
      <c r="O11" s="109" t="s">
        <v>339</v>
      </c>
      <c r="P11" s="860"/>
      <c r="Q11" s="860"/>
      <c r="R11" s="860"/>
    </row>
    <row r="12" spans="1:19" s="102" customFormat="1" ht="18" customHeight="1">
      <c r="A12" s="110" t="s">
        <v>80</v>
      </c>
      <c r="B12" s="110" t="s">
        <v>81</v>
      </c>
      <c r="C12" s="111">
        <v>1</v>
      </c>
      <c r="D12" s="111">
        <v>2</v>
      </c>
      <c r="E12" s="111">
        <v>3</v>
      </c>
      <c r="F12" s="111">
        <v>5</v>
      </c>
      <c r="G12" s="111">
        <v>6</v>
      </c>
      <c r="H12" s="111">
        <v>7</v>
      </c>
      <c r="I12" s="111">
        <v>8</v>
      </c>
      <c r="J12" s="111">
        <v>9</v>
      </c>
      <c r="K12" s="111">
        <v>10</v>
      </c>
      <c r="L12" s="111">
        <v>11</v>
      </c>
      <c r="M12" s="111">
        <v>12</v>
      </c>
      <c r="N12" s="111">
        <v>13</v>
      </c>
      <c r="O12" s="110">
        <v>14</v>
      </c>
      <c r="P12" s="134" t="s">
        <v>340</v>
      </c>
      <c r="Q12" s="134" t="s">
        <v>341</v>
      </c>
      <c r="R12" s="134" t="s">
        <v>342</v>
      </c>
    </row>
    <row r="13" spans="1:19" s="103" customFormat="1" ht="18" customHeight="1">
      <c r="A13" s="112"/>
      <c r="B13" s="112" t="s">
        <v>296</v>
      </c>
      <c r="C13" s="113">
        <f>C14+C24</f>
        <v>7170.8129849999996</v>
      </c>
      <c r="D13" s="113">
        <f t="shared" ref="D13:O13" si="0">D14+D24</f>
        <v>2409.65</v>
      </c>
      <c r="E13" s="113">
        <f t="shared" si="0"/>
        <v>4761.1629849999999</v>
      </c>
      <c r="F13" s="113">
        <f t="shared" si="0"/>
        <v>4420.2389999999996</v>
      </c>
      <c r="G13" s="113">
        <f t="shared" si="0"/>
        <v>2392.5079999999998</v>
      </c>
      <c r="H13" s="113">
        <f t="shared" si="0"/>
        <v>2027.7309999999998</v>
      </c>
      <c r="I13" s="113">
        <f t="shared" si="0"/>
        <v>3126.4929999999999</v>
      </c>
      <c r="J13" s="113">
        <f t="shared" si="0"/>
        <v>2392.5079999999998</v>
      </c>
      <c r="K13" s="113">
        <f t="shared" si="0"/>
        <v>2392.5079999999998</v>
      </c>
      <c r="L13" s="113">
        <f t="shared" si="0"/>
        <v>0</v>
      </c>
      <c r="M13" s="113">
        <f t="shared" si="0"/>
        <v>2027.7309999999998</v>
      </c>
      <c r="N13" s="113">
        <f t="shared" si="0"/>
        <v>2027.7309999999998</v>
      </c>
      <c r="O13" s="113">
        <f t="shared" si="0"/>
        <v>0</v>
      </c>
      <c r="P13" s="113">
        <f t="shared" ref="P13:R14" si="1">F13/C13</f>
        <v>0.61642090084434131</v>
      </c>
      <c r="Q13" s="140">
        <f t="shared" si="1"/>
        <v>0.99288610379100684</v>
      </c>
      <c r="R13" s="140">
        <f t="shared" si="1"/>
        <v>0.4258898522038308</v>
      </c>
    </row>
    <row r="14" spans="1:19" s="104" customFormat="1" ht="44.25" customHeight="1">
      <c r="A14" s="114" t="s">
        <v>6</v>
      </c>
      <c r="B14" s="115" t="s">
        <v>343</v>
      </c>
      <c r="C14" s="116">
        <f>SUM(C15:C23)</f>
        <v>4628.6499999999996</v>
      </c>
      <c r="D14" s="116">
        <f t="shared" ref="D14:O14" si="2">SUM(D15:D23)</f>
        <v>2409.65</v>
      </c>
      <c r="E14" s="116">
        <f t="shared" ref="E14" si="3">SUM(E15:E23)</f>
        <v>2219</v>
      </c>
      <c r="F14" s="116">
        <f t="shared" ref="F14" si="4">SUM(F15:F23)</f>
        <v>3231.4929999999999</v>
      </c>
      <c r="G14" s="116">
        <f t="shared" ref="G14" si="5">SUM(G15:G23)</f>
        <v>2392.5079999999998</v>
      </c>
      <c r="H14" s="116">
        <f t="shared" ref="H14" si="6">SUM(H15:H23)</f>
        <v>838.9849999999999</v>
      </c>
      <c r="I14" s="116">
        <f t="shared" ref="I14" si="7">SUM(I15:I23)</f>
        <v>3126.4929999999999</v>
      </c>
      <c r="J14" s="116">
        <f t="shared" ref="J14" si="8">SUM(J15:J23)</f>
        <v>2392.5079999999998</v>
      </c>
      <c r="K14" s="116">
        <f t="shared" ref="K14" si="9">SUM(K15:K23)</f>
        <v>2392.5079999999998</v>
      </c>
      <c r="L14" s="116">
        <f t="shared" ref="L14" si="10">SUM(L15:L23)</f>
        <v>0</v>
      </c>
      <c r="M14" s="116">
        <f t="shared" ref="M14" si="11">SUM(M15:M23)</f>
        <v>838.9849999999999</v>
      </c>
      <c r="N14" s="116">
        <f t="shared" ref="N14" si="12">SUM(N15:N23)</f>
        <v>838.9849999999999</v>
      </c>
      <c r="O14" s="116">
        <f t="shared" si="2"/>
        <v>0</v>
      </c>
      <c r="P14" s="113">
        <f t="shared" si="1"/>
        <v>0.69815021658582965</v>
      </c>
      <c r="Q14" s="140">
        <f t="shared" si="1"/>
        <v>0.99288610379100684</v>
      </c>
      <c r="R14" s="140">
        <f t="shared" si="1"/>
        <v>0.37809148264984221</v>
      </c>
      <c r="S14" s="141"/>
    </row>
    <row r="15" spans="1:19" s="105" customFormat="1" ht="62.25" customHeight="1">
      <c r="A15" s="117">
        <v>1</v>
      </c>
      <c r="B15" s="118" t="s">
        <v>427</v>
      </c>
      <c r="C15" s="119">
        <f>D15+E15</f>
        <v>836.75</v>
      </c>
      <c r="D15" s="120">
        <v>836.75</v>
      </c>
      <c r="E15" s="119"/>
      <c r="F15" s="119">
        <f>G15+H15</f>
        <v>819.60799999999995</v>
      </c>
      <c r="G15" s="119">
        <f>J15</f>
        <v>819.60799999999995</v>
      </c>
      <c r="H15" s="119">
        <f>M15</f>
        <v>0</v>
      </c>
      <c r="I15" s="119">
        <f>J15+M15</f>
        <v>819.60799999999995</v>
      </c>
      <c r="J15" s="119">
        <f>K15+L15</f>
        <v>819.60799999999995</v>
      </c>
      <c r="K15" s="119">
        <v>819.60799999999995</v>
      </c>
      <c r="L15" s="119"/>
      <c r="M15" s="119">
        <f>N15+O15</f>
        <v>0</v>
      </c>
      <c r="N15" s="119"/>
      <c r="O15" s="119"/>
      <c r="P15" s="135"/>
      <c r="Q15" s="135"/>
      <c r="R15" s="135"/>
      <c r="S15" s="142"/>
    </row>
    <row r="16" spans="1:19" s="106" customFormat="1" ht="78.75" customHeight="1">
      <c r="A16" s="117">
        <v>2</v>
      </c>
      <c r="B16" s="121" t="s">
        <v>344</v>
      </c>
      <c r="C16" s="119">
        <f t="shared" ref="C16:C23" si="13">D16+E16</f>
        <v>871.4</v>
      </c>
      <c r="D16" s="119">
        <v>567.4</v>
      </c>
      <c r="E16" s="119">
        <v>304</v>
      </c>
      <c r="F16" s="119">
        <f t="shared" ref="F16:F23" si="14">G16+H16</f>
        <v>868.17499999999995</v>
      </c>
      <c r="G16" s="119">
        <f t="shared" ref="G16:G23" si="15">J16</f>
        <v>567.4</v>
      </c>
      <c r="H16" s="119">
        <f t="shared" ref="H16:H23" si="16">M16</f>
        <v>300.77499999999998</v>
      </c>
      <c r="I16" s="119">
        <f t="shared" ref="I16:I23" si="17">J16+M16</f>
        <v>868.17499999999995</v>
      </c>
      <c r="J16" s="119">
        <f t="shared" ref="J16:J23" si="18">K16+L16</f>
        <v>567.4</v>
      </c>
      <c r="K16" s="119">
        <f>D16</f>
        <v>567.4</v>
      </c>
      <c r="L16" s="136"/>
      <c r="M16" s="119">
        <f t="shared" ref="M16:M23" si="19">N16+O16</f>
        <v>300.77499999999998</v>
      </c>
      <c r="N16" s="119">
        <v>300.77499999999998</v>
      </c>
      <c r="O16" s="136"/>
      <c r="P16" s="137"/>
      <c r="Q16" s="137"/>
      <c r="R16" s="137"/>
      <c r="S16" s="143"/>
    </row>
    <row r="17" spans="1:19" s="105" customFormat="1" ht="44.25" customHeight="1">
      <c r="A17" s="117">
        <v>3</v>
      </c>
      <c r="B17" s="121" t="s">
        <v>345</v>
      </c>
      <c r="C17" s="119">
        <f t="shared" si="13"/>
        <v>348</v>
      </c>
      <c r="D17" s="119">
        <v>348</v>
      </c>
      <c r="E17" s="119"/>
      <c r="F17" s="119">
        <f t="shared" si="14"/>
        <v>348</v>
      </c>
      <c r="G17" s="119">
        <f t="shared" si="15"/>
        <v>348</v>
      </c>
      <c r="H17" s="119">
        <f t="shared" si="16"/>
        <v>0</v>
      </c>
      <c r="I17" s="119">
        <f t="shared" si="17"/>
        <v>348</v>
      </c>
      <c r="J17" s="119">
        <f t="shared" si="18"/>
        <v>348</v>
      </c>
      <c r="K17" s="119">
        <v>348</v>
      </c>
      <c r="L17" s="119"/>
      <c r="M17" s="119">
        <f t="shared" si="19"/>
        <v>0</v>
      </c>
      <c r="N17" s="119">
        <v>0</v>
      </c>
      <c r="O17" s="119"/>
      <c r="P17" s="135"/>
      <c r="Q17" s="135"/>
      <c r="R17" s="135"/>
      <c r="S17" s="142"/>
    </row>
    <row r="18" spans="1:19" s="105" customFormat="1" ht="75" customHeight="1">
      <c r="A18" s="117">
        <v>4</v>
      </c>
      <c r="B18" s="121" t="s">
        <v>346</v>
      </c>
      <c r="C18" s="119">
        <f t="shared" si="13"/>
        <v>757.5</v>
      </c>
      <c r="D18" s="119">
        <v>657.5</v>
      </c>
      <c r="E18" s="119">
        <v>100</v>
      </c>
      <c r="F18" s="119">
        <f t="shared" si="14"/>
        <v>750.71</v>
      </c>
      <c r="G18" s="119">
        <f t="shared" si="15"/>
        <v>657.5</v>
      </c>
      <c r="H18" s="119">
        <f t="shared" si="16"/>
        <v>93.21</v>
      </c>
      <c r="I18" s="119">
        <f t="shared" si="17"/>
        <v>750.71</v>
      </c>
      <c r="J18" s="119">
        <f t="shared" si="18"/>
        <v>657.5</v>
      </c>
      <c r="K18" s="119">
        <f>D18</f>
        <v>657.5</v>
      </c>
      <c r="L18" s="119"/>
      <c r="M18" s="119">
        <f t="shared" si="19"/>
        <v>93.21</v>
      </c>
      <c r="N18" s="75">
        <v>93.21</v>
      </c>
      <c r="O18" s="119"/>
      <c r="P18" s="135"/>
      <c r="Q18" s="135"/>
      <c r="R18" s="135"/>
      <c r="S18" s="142"/>
    </row>
    <row r="19" spans="1:19" s="105" customFormat="1" ht="44.25" customHeight="1">
      <c r="A19" s="117">
        <v>5</v>
      </c>
      <c r="B19" s="121" t="s">
        <v>347</v>
      </c>
      <c r="C19" s="119">
        <f t="shared" si="13"/>
        <v>930</v>
      </c>
      <c r="D19" s="119"/>
      <c r="E19" s="119">
        <v>930</v>
      </c>
      <c r="F19" s="119">
        <f t="shared" si="14"/>
        <v>320</v>
      </c>
      <c r="G19" s="119">
        <f t="shared" si="15"/>
        <v>0</v>
      </c>
      <c r="H19" s="119">
        <f t="shared" si="16"/>
        <v>320</v>
      </c>
      <c r="I19" s="119">
        <f t="shared" si="17"/>
        <v>320</v>
      </c>
      <c r="J19" s="119">
        <f t="shared" si="18"/>
        <v>0</v>
      </c>
      <c r="K19" s="119"/>
      <c r="L19" s="119"/>
      <c r="M19" s="119">
        <v>320</v>
      </c>
      <c r="N19" s="119">
        <v>320</v>
      </c>
      <c r="O19" s="119"/>
      <c r="P19" s="135"/>
      <c r="Q19" s="135"/>
      <c r="R19" s="135"/>
      <c r="S19" s="142"/>
    </row>
    <row r="20" spans="1:19" s="105" customFormat="1" ht="44.25" customHeight="1">
      <c r="A20" s="117">
        <v>6</v>
      </c>
      <c r="B20" s="121" t="s">
        <v>348</v>
      </c>
      <c r="C20" s="119">
        <f t="shared" si="13"/>
        <v>540</v>
      </c>
      <c r="D20" s="119"/>
      <c r="E20" s="119">
        <v>540</v>
      </c>
      <c r="F20" s="119"/>
      <c r="G20" s="119"/>
      <c r="H20" s="119"/>
      <c r="I20" s="119"/>
      <c r="J20" s="119"/>
      <c r="K20" s="119"/>
      <c r="L20" s="119"/>
      <c r="M20" s="119"/>
      <c r="N20" s="119"/>
      <c r="O20" s="119"/>
      <c r="P20" s="135"/>
      <c r="Q20" s="135"/>
      <c r="R20" s="135"/>
      <c r="S20" s="142"/>
    </row>
    <row r="21" spans="1:19" s="105" customFormat="1" ht="44.25" customHeight="1">
      <c r="A21" s="117">
        <v>7</v>
      </c>
      <c r="B21" s="122" t="s">
        <v>349</v>
      </c>
      <c r="C21" s="119">
        <f t="shared" si="13"/>
        <v>210</v>
      </c>
      <c r="D21" s="119"/>
      <c r="E21" s="119">
        <v>210</v>
      </c>
      <c r="F21" s="119"/>
      <c r="G21" s="119"/>
      <c r="H21" s="119"/>
      <c r="I21" s="119"/>
      <c r="J21" s="119"/>
      <c r="K21" s="119"/>
      <c r="L21" s="119"/>
      <c r="M21" s="119"/>
      <c r="N21" s="119"/>
      <c r="O21" s="119"/>
      <c r="P21" s="135"/>
      <c r="Q21" s="135"/>
      <c r="R21" s="135"/>
      <c r="S21" s="142"/>
    </row>
    <row r="22" spans="1:19" s="105" customFormat="1" ht="44.25" customHeight="1">
      <c r="A22" s="117">
        <v>8</v>
      </c>
      <c r="B22" s="122" t="s">
        <v>350</v>
      </c>
      <c r="C22" s="119">
        <f t="shared" si="13"/>
        <v>105</v>
      </c>
      <c r="D22" s="119"/>
      <c r="E22" s="119">
        <v>105</v>
      </c>
      <c r="F22" s="119">
        <f>H22</f>
        <v>105</v>
      </c>
      <c r="G22" s="119"/>
      <c r="H22" s="119">
        <f>M22</f>
        <v>105</v>
      </c>
      <c r="I22" s="119"/>
      <c r="J22" s="119"/>
      <c r="K22" s="119"/>
      <c r="L22" s="119"/>
      <c r="M22" s="119">
        <f>N22</f>
        <v>105</v>
      </c>
      <c r="N22" s="119">
        <v>105</v>
      </c>
      <c r="O22" s="119"/>
      <c r="P22" s="135"/>
      <c r="Q22" s="135"/>
      <c r="R22" s="135"/>
      <c r="S22" s="142"/>
    </row>
    <row r="23" spans="1:19" s="105" customFormat="1" ht="44.25" customHeight="1">
      <c r="A23" s="117">
        <v>9</v>
      </c>
      <c r="B23" s="121" t="s">
        <v>351</v>
      </c>
      <c r="C23" s="119">
        <f t="shared" si="13"/>
        <v>30</v>
      </c>
      <c r="D23" s="119"/>
      <c r="E23" s="119">
        <v>30</v>
      </c>
      <c r="F23" s="119">
        <f t="shared" si="14"/>
        <v>20</v>
      </c>
      <c r="G23" s="119">
        <f t="shared" si="15"/>
        <v>0</v>
      </c>
      <c r="H23" s="119">
        <f t="shared" si="16"/>
        <v>20</v>
      </c>
      <c r="I23" s="119">
        <f t="shared" si="17"/>
        <v>20</v>
      </c>
      <c r="J23" s="119">
        <f t="shared" si="18"/>
        <v>0</v>
      </c>
      <c r="K23" s="119"/>
      <c r="L23" s="119"/>
      <c r="M23" s="119">
        <f t="shared" si="19"/>
        <v>20</v>
      </c>
      <c r="N23" s="119">
        <v>20</v>
      </c>
      <c r="O23" s="119"/>
      <c r="P23" s="135"/>
      <c r="Q23" s="135"/>
      <c r="R23" s="135"/>
      <c r="S23" s="142"/>
    </row>
    <row r="24" spans="1:19" s="101" customFormat="1" ht="44.25" customHeight="1">
      <c r="A24" s="123" t="s">
        <v>26</v>
      </c>
      <c r="B24" s="124" t="s">
        <v>352</v>
      </c>
      <c r="C24" s="116">
        <f>SUM(C25:C28)</f>
        <v>2542.1629849999999</v>
      </c>
      <c r="D24" s="116">
        <f t="shared" ref="D24:O24" si="20">SUM(D25:D28)</f>
        <v>0</v>
      </c>
      <c r="E24" s="116">
        <f t="shared" si="20"/>
        <v>2542.1629849999999</v>
      </c>
      <c r="F24" s="116">
        <f t="shared" si="20"/>
        <v>1188.7459999999999</v>
      </c>
      <c r="G24" s="116">
        <f t="shared" si="20"/>
        <v>0</v>
      </c>
      <c r="H24" s="116">
        <f t="shared" si="20"/>
        <v>1188.7459999999999</v>
      </c>
      <c r="I24" s="116">
        <f t="shared" si="20"/>
        <v>0</v>
      </c>
      <c r="J24" s="116">
        <f t="shared" si="20"/>
        <v>0</v>
      </c>
      <c r="K24" s="116">
        <f t="shared" si="20"/>
        <v>0</v>
      </c>
      <c r="L24" s="116">
        <f t="shared" si="20"/>
        <v>0</v>
      </c>
      <c r="M24" s="116">
        <f t="shared" si="20"/>
        <v>1188.7459999999999</v>
      </c>
      <c r="N24" s="116">
        <f t="shared" si="20"/>
        <v>1188.7459999999999</v>
      </c>
      <c r="O24" s="116">
        <f t="shared" si="20"/>
        <v>0</v>
      </c>
      <c r="P24" s="116">
        <f>F24/C24</f>
        <v>0.4676120323575555</v>
      </c>
      <c r="Q24" s="144"/>
      <c r="R24" s="144">
        <f>H24/E24</f>
        <v>0.4676120323575555</v>
      </c>
      <c r="S24" s="145"/>
    </row>
    <row r="25" spans="1:19" ht="44.25" customHeight="1">
      <c r="A25" s="125">
        <v>1</v>
      </c>
      <c r="B25" s="126" t="s">
        <v>353</v>
      </c>
      <c r="C25" s="127">
        <f t="shared" ref="C25:C28" si="21">D25+E25</f>
        <v>900</v>
      </c>
      <c r="D25" s="127"/>
      <c r="E25" s="127">
        <v>900</v>
      </c>
      <c r="F25" s="127">
        <f>G25+H25</f>
        <v>900</v>
      </c>
      <c r="G25" s="127">
        <f t="shared" ref="G25:G28" si="22">J25</f>
        <v>0</v>
      </c>
      <c r="H25" s="127">
        <f>M25</f>
        <v>900</v>
      </c>
      <c r="I25" s="127"/>
      <c r="J25" s="127">
        <f t="shared" ref="J25:J28" si="23">K25+L25</f>
        <v>0</v>
      </c>
      <c r="K25" s="127"/>
      <c r="L25" s="127"/>
      <c r="M25" s="127">
        <f t="shared" ref="M25:M28" si="24">N25+O25</f>
        <v>900</v>
      </c>
      <c r="N25" s="127">
        <v>900</v>
      </c>
      <c r="O25" s="127"/>
      <c r="P25" s="138"/>
      <c r="Q25" s="138"/>
      <c r="R25" s="138"/>
      <c r="S25" s="108"/>
    </row>
    <row r="26" spans="1:19" ht="44.25" customHeight="1">
      <c r="A26" s="125">
        <v>2</v>
      </c>
      <c r="B26" s="128" t="s">
        <v>354</v>
      </c>
      <c r="C26" s="127">
        <f t="shared" si="21"/>
        <v>1148.1387500000001</v>
      </c>
      <c r="D26" s="127"/>
      <c r="E26" s="129">
        <v>1148.1387500000001</v>
      </c>
      <c r="F26" s="127">
        <f t="shared" ref="F26:F28" si="25">G26+H26</f>
        <v>98.185000000000002</v>
      </c>
      <c r="G26" s="127">
        <f t="shared" si="22"/>
        <v>0</v>
      </c>
      <c r="H26" s="127">
        <f>N26</f>
        <v>98.185000000000002</v>
      </c>
      <c r="I26" s="127"/>
      <c r="J26" s="127">
        <f t="shared" si="23"/>
        <v>0</v>
      </c>
      <c r="K26" s="127"/>
      <c r="L26" s="127"/>
      <c r="M26" s="127">
        <f t="shared" si="24"/>
        <v>98.185000000000002</v>
      </c>
      <c r="N26" s="127">
        <v>98.185000000000002</v>
      </c>
      <c r="O26" s="127"/>
      <c r="P26" s="138"/>
      <c r="Q26" s="138"/>
      <c r="R26" s="138"/>
      <c r="S26" s="108"/>
    </row>
    <row r="27" spans="1:19" ht="44.25" customHeight="1">
      <c r="A27" s="125">
        <v>3</v>
      </c>
      <c r="B27" s="130" t="s">
        <v>355</v>
      </c>
      <c r="C27" s="127">
        <f t="shared" si="21"/>
        <v>119.85</v>
      </c>
      <c r="D27" s="127"/>
      <c r="E27" s="127">
        <v>119.85</v>
      </c>
      <c r="F27" s="127">
        <f t="shared" si="25"/>
        <v>0</v>
      </c>
      <c r="G27" s="127">
        <f t="shared" si="22"/>
        <v>0</v>
      </c>
      <c r="H27" s="127">
        <f t="shared" ref="H27:H28" si="26">N27</f>
        <v>0</v>
      </c>
      <c r="I27" s="127"/>
      <c r="J27" s="127">
        <f t="shared" si="23"/>
        <v>0</v>
      </c>
      <c r="K27" s="127"/>
      <c r="L27" s="127"/>
      <c r="M27" s="127">
        <f t="shared" si="24"/>
        <v>0</v>
      </c>
      <c r="N27" s="127"/>
      <c r="O27" s="127"/>
      <c r="P27" s="138"/>
      <c r="Q27" s="138"/>
      <c r="R27" s="138"/>
      <c r="S27" s="108"/>
    </row>
    <row r="28" spans="1:19" ht="44.25" customHeight="1">
      <c r="A28" s="131">
        <v>4</v>
      </c>
      <c r="B28" s="132" t="s">
        <v>356</v>
      </c>
      <c r="C28" s="133">
        <f t="shared" si="21"/>
        <v>374.17423500000001</v>
      </c>
      <c r="D28" s="133"/>
      <c r="E28" s="133">
        <v>374.17423500000001</v>
      </c>
      <c r="F28" s="133">
        <f t="shared" si="25"/>
        <v>190.56100000000001</v>
      </c>
      <c r="G28" s="133">
        <f t="shared" si="22"/>
        <v>0</v>
      </c>
      <c r="H28" s="133">
        <f t="shared" si="26"/>
        <v>190.56100000000001</v>
      </c>
      <c r="I28" s="133"/>
      <c r="J28" s="133">
        <f t="shared" si="23"/>
        <v>0</v>
      </c>
      <c r="K28" s="133"/>
      <c r="L28" s="133"/>
      <c r="M28" s="133">
        <f t="shared" si="24"/>
        <v>190.56100000000001</v>
      </c>
      <c r="N28" s="133">
        <v>190.56100000000001</v>
      </c>
      <c r="O28" s="133"/>
      <c r="P28" s="139"/>
      <c r="Q28" s="139"/>
      <c r="R28" s="139"/>
      <c r="S28" s="108"/>
    </row>
  </sheetData>
  <mergeCells count="32">
    <mergeCell ref="A1:B1"/>
    <mergeCell ref="Q1:R1"/>
    <mergeCell ref="A2:R2"/>
    <mergeCell ref="A3:R3"/>
    <mergeCell ref="A4:R4"/>
    <mergeCell ref="A5:R5"/>
    <mergeCell ref="P6:R6"/>
    <mergeCell ref="C7:E7"/>
    <mergeCell ref="F7:O7"/>
    <mergeCell ref="P7:R7"/>
    <mergeCell ref="A7:A11"/>
    <mergeCell ref="B7:B11"/>
    <mergeCell ref="C8:C11"/>
    <mergeCell ref="D9:D11"/>
    <mergeCell ref="E9:E11"/>
    <mergeCell ref="F8:F11"/>
    <mergeCell ref="G9:G11"/>
    <mergeCell ref="H9:H11"/>
    <mergeCell ref="I9:I11"/>
    <mergeCell ref="D8:E8"/>
    <mergeCell ref="G8:H8"/>
    <mergeCell ref="Q8:R8"/>
    <mergeCell ref="J9:L9"/>
    <mergeCell ref="M9:O9"/>
    <mergeCell ref="P8:P11"/>
    <mergeCell ref="Q9:Q11"/>
    <mergeCell ref="R9:R11"/>
    <mergeCell ref="K10:L10"/>
    <mergeCell ref="N10:O10"/>
    <mergeCell ref="J10:J11"/>
    <mergeCell ref="M10:M11"/>
    <mergeCell ref="I8:O8"/>
  </mergeCells>
  <pageMargins left="0.31496062992126" right="0.27559055118110198" top="0.39370078740157499" bottom="0.511811023622047" header="0.31496062992126" footer="0.31496062992126"/>
  <pageSetup paperSize="9" scale="70" orientation="landscape" r:id="rId1"/>
  <headerFooter>
    <oddFooter>&amp;C&amp;P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39"/>
  <sheetViews>
    <sheetView topLeftCell="A16" workbookViewId="0">
      <selection activeCell="J40" sqref="J40"/>
    </sheetView>
  </sheetViews>
  <sheetFormatPr defaultColWidth="9.109375" defaultRowHeight="13.8"/>
  <cols>
    <col min="1" max="1" width="5.33203125" style="592" customWidth="1"/>
    <col min="2" max="2" width="28.5546875" style="556" customWidth="1"/>
    <col min="3" max="3" width="17" style="556" customWidth="1"/>
    <col min="4" max="4" width="16.33203125" style="556" customWidth="1"/>
    <col min="5" max="5" width="11.109375" style="556" customWidth="1"/>
    <col min="6" max="6" width="16.44140625" style="556" customWidth="1"/>
    <col min="7" max="7" width="16.109375" style="556" customWidth="1"/>
    <col min="8" max="8" width="11.44140625" style="556" customWidth="1"/>
    <col min="9" max="9" width="17.5546875" style="556" customWidth="1"/>
    <col min="10" max="10" width="17" style="556" customWidth="1"/>
    <col min="11" max="11" width="7.33203125" style="556" customWidth="1"/>
    <col min="12" max="12" width="10" style="556" customWidth="1"/>
    <col min="13" max="13" width="12.5546875" style="556" customWidth="1"/>
    <col min="14" max="14" width="7.109375" style="556" customWidth="1"/>
    <col min="15" max="15" width="8" style="556" customWidth="1"/>
    <col min="16" max="17" width="7.109375" style="556" customWidth="1"/>
    <col min="18" max="16384" width="9.109375" style="556"/>
  </cols>
  <sheetData>
    <row r="1" spans="1:19" ht="14.4">
      <c r="A1" s="554"/>
      <c r="B1" s="555"/>
      <c r="C1" s="555"/>
      <c r="D1" s="555"/>
      <c r="E1" s="555"/>
      <c r="F1" s="555"/>
      <c r="G1" s="555"/>
      <c r="H1" s="555"/>
      <c r="I1" s="555"/>
      <c r="J1" s="555"/>
      <c r="K1" s="555"/>
      <c r="L1" s="555"/>
      <c r="M1" s="867" t="s">
        <v>656</v>
      </c>
      <c r="N1" s="867"/>
      <c r="O1" s="867"/>
      <c r="P1" s="867"/>
      <c r="Q1" s="867"/>
      <c r="S1" s="556" t="s">
        <v>667</v>
      </c>
    </row>
    <row r="2" spans="1:19">
      <c r="A2" s="868" t="s">
        <v>657</v>
      </c>
      <c r="B2" s="868"/>
      <c r="C2" s="868"/>
      <c r="D2" s="868"/>
      <c r="E2" s="868"/>
      <c r="F2" s="868"/>
      <c r="G2" s="868"/>
      <c r="H2" s="868"/>
      <c r="I2" s="868"/>
      <c r="J2" s="868"/>
      <c r="K2" s="868"/>
      <c r="L2" s="868"/>
      <c r="M2" s="868"/>
      <c r="N2" s="868"/>
      <c r="O2" s="868"/>
      <c r="P2" s="868"/>
      <c r="Q2" s="868"/>
    </row>
    <row r="3" spans="1:19">
      <c r="A3" s="869" t="str">
        <f>'[5]BIEU 58'!A7:AB7</f>
        <v>(Tờ trình số 11/ TTr-UBND ngày  14  tháng 03 năm 2026 của Ủy ban nhân dân xã Sơn Hà)</v>
      </c>
      <c r="B3" s="870"/>
      <c r="C3" s="870"/>
      <c r="D3" s="870"/>
      <c r="E3" s="870"/>
      <c r="F3" s="870"/>
      <c r="G3" s="870"/>
      <c r="H3" s="870"/>
      <c r="I3" s="870"/>
      <c r="J3" s="870"/>
      <c r="K3" s="870"/>
      <c r="L3" s="870"/>
      <c r="M3" s="870"/>
      <c r="N3" s="870"/>
      <c r="O3" s="870"/>
      <c r="P3" s="870"/>
      <c r="Q3" s="870"/>
    </row>
    <row r="4" spans="1:19">
      <c r="A4" s="554"/>
      <c r="B4" s="555"/>
      <c r="C4" s="555"/>
      <c r="D4" s="557"/>
      <c r="E4" s="555"/>
      <c r="F4" s="555"/>
      <c r="G4" s="555"/>
      <c r="H4" s="555"/>
      <c r="I4" s="555"/>
      <c r="J4" s="555"/>
      <c r="K4" s="555"/>
      <c r="L4" s="555"/>
      <c r="M4" s="870" t="s">
        <v>575</v>
      </c>
      <c r="N4" s="870"/>
      <c r="O4" s="870"/>
      <c r="P4" s="870"/>
      <c r="Q4" s="870"/>
    </row>
    <row r="5" spans="1:19">
      <c r="A5" s="554"/>
      <c r="B5" s="555"/>
      <c r="C5" s="555"/>
      <c r="D5" s="555"/>
      <c r="E5" s="555"/>
      <c r="F5" s="555"/>
      <c r="G5" s="555"/>
      <c r="H5" s="555"/>
      <c r="I5" s="555"/>
      <c r="J5" s="555"/>
      <c r="K5" s="555"/>
      <c r="L5" s="555"/>
      <c r="M5" s="555"/>
      <c r="N5" s="555"/>
      <c r="O5" s="555"/>
      <c r="P5" s="555"/>
      <c r="Q5" s="555"/>
    </row>
    <row r="6" spans="1:19" s="558" customFormat="1" ht="14.25" customHeight="1">
      <c r="A6" s="871" t="s">
        <v>658</v>
      </c>
      <c r="B6" s="872" t="s">
        <v>659</v>
      </c>
      <c r="C6" s="872" t="s">
        <v>75</v>
      </c>
      <c r="D6" s="872"/>
      <c r="E6" s="872"/>
      <c r="F6" s="871" t="s">
        <v>295</v>
      </c>
      <c r="G6" s="871"/>
      <c r="H6" s="871"/>
      <c r="I6" s="871"/>
      <c r="J6" s="871"/>
      <c r="K6" s="871"/>
      <c r="L6" s="871"/>
      <c r="M6" s="871"/>
      <c r="N6" s="871"/>
      <c r="O6" s="871" t="s">
        <v>660</v>
      </c>
      <c r="P6" s="871"/>
      <c r="Q6" s="871"/>
    </row>
    <row r="7" spans="1:19" s="558" customFormat="1" ht="14.25" customHeight="1">
      <c r="A7" s="872"/>
      <c r="B7" s="872" t="s">
        <v>527</v>
      </c>
      <c r="C7" s="871" t="s">
        <v>296</v>
      </c>
      <c r="D7" s="872" t="s">
        <v>330</v>
      </c>
      <c r="E7" s="872"/>
      <c r="F7" s="871" t="s">
        <v>296</v>
      </c>
      <c r="G7" s="872" t="s">
        <v>330</v>
      </c>
      <c r="H7" s="872"/>
      <c r="I7" s="871" t="s">
        <v>661</v>
      </c>
      <c r="J7" s="871"/>
      <c r="K7" s="871"/>
      <c r="L7" s="871"/>
      <c r="M7" s="871"/>
      <c r="N7" s="871"/>
      <c r="O7" s="559"/>
      <c r="P7" s="872" t="s">
        <v>330</v>
      </c>
      <c r="Q7" s="872"/>
    </row>
    <row r="8" spans="1:19" s="558" customFormat="1" ht="14.25" customHeight="1">
      <c r="A8" s="872"/>
      <c r="B8" s="872" t="s">
        <v>527</v>
      </c>
      <c r="C8" s="871"/>
      <c r="D8" s="871" t="s">
        <v>662</v>
      </c>
      <c r="E8" s="871" t="s">
        <v>663</v>
      </c>
      <c r="F8" s="871"/>
      <c r="G8" s="871" t="s">
        <v>662</v>
      </c>
      <c r="H8" s="871" t="s">
        <v>663</v>
      </c>
      <c r="I8" s="871" t="s">
        <v>664</v>
      </c>
      <c r="J8" s="871"/>
      <c r="K8" s="871"/>
      <c r="L8" s="871" t="s">
        <v>336</v>
      </c>
      <c r="M8" s="871"/>
      <c r="N8" s="871"/>
      <c r="O8" s="871" t="s">
        <v>296</v>
      </c>
      <c r="P8" s="871" t="s">
        <v>665</v>
      </c>
      <c r="Q8" s="871" t="s">
        <v>101</v>
      </c>
    </row>
    <row r="9" spans="1:19" s="558" customFormat="1">
      <c r="A9" s="872"/>
      <c r="B9" s="872"/>
      <c r="C9" s="871"/>
      <c r="D9" s="871"/>
      <c r="E9" s="871"/>
      <c r="F9" s="871"/>
      <c r="G9" s="871"/>
      <c r="H9" s="871"/>
      <c r="I9" s="871" t="s">
        <v>357</v>
      </c>
      <c r="J9" s="871" t="s">
        <v>337</v>
      </c>
      <c r="K9" s="871"/>
      <c r="L9" s="871" t="s">
        <v>357</v>
      </c>
      <c r="M9" s="871" t="s">
        <v>337</v>
      </c>
      <c r="N9" s="871"/>
      <c r="O9" s="871"/>
      <c r="P9" s="871"/>
      <c r="Q9" s="871"/>
    </row>
    <row r="10" spans="1:19" s="558" customFormat="1" ht="41.4">
      <c r="A10" s="872"/>
      <c r="B10" s="872"/>
      <c r="C10" s="871"/>
      <c r="D10" s="871"/>
      <c r="E10" s="871"/>
      <c r="F10" s="871"/>
      <c r="G10" s="871"/>
      <c r="H10" s="871"/>
      <c r="I10" s="871"/>
      <c r="J10" s="559" t="s">
        <v>666</v>
      </c>
      <c r="K10" s="559" t="s">
        <v>339</v>
      </c>
      <c r="L10" s="871"/>
      <c r="M10" s="559" t="s">
        <v>666</v>
      </c>
      <c r="N10" s="559" t="s">
        <v>339</v>
      </c>
      <c r="O10" s="871"/>
      <c r="P10" s="871"/>
      <c r="Q10" s="871"/>
    </row>
    <row r="11" spans="1:19">
      <c r="A11" s="560" t="s">
        <v>527</v>
      </c>
      <c r="B11" s="561" t="s">
        <v>296</v>
      </c>
      <c r="C11" s="562">
        <f>C12</f>
        <v>10642126400</v>
      </c>
      <c r="D11" s="562">
        <f t="shared" ref="D11:N11" si="0">D12</f>
        <v>10432982000</v>
      </c>
      <c r="E11" s="562">
        <f t="shared" si="0"/>
        <v>0</v>
      </c>
      <c r="F11" s="562">
        <f t="shared" si="0"/>
        <v>10144210400</v>
      </c>
      <c r="G11" s="562">
        <f t="shared" si="0"/>
        <v>10144210400</v>
      </c>
      <c r="H11" s="562">
        <f t="shared" si="0"/>
        <v>0</v>
      </c>
      <c r="I11" s="562">
        <f t="shared" si="0"/>
        <v>10144210400</v>
      </c>
      <c r="J11" s="562">
        <f t="shared" si="0"/>
        <v>10144210400</v>
      </c>
      <c r="K11" s="562">
        <f t="shared" si="0"/>
        <v>0</v>
      </c>
      <c r="L11" s="562">
        <f t="shared" si="0"/>
        <v>0</v>
      </c>
      <c r="M11" s="562">
        <f t="shared" si="0"/>
        <v>0</v>
      </c>
      <c r="N11" s="562">
        <f t="shared" si="0"/>
        <v>0</v>
      </c>
      <c r="O11" s="563">
        <f>F11/C11</f>
        <v>0.95321273387619221</v>
      </c>
      <c r="P11" s="563">
        <f>I11/D11</f>
        <v>0.97232127880600194</v>
      </c>
      <c r="Q11" s="562"/>
    </row>
    <row r="12" spans="1:19" ht="27.6">
      <c r="A12" s="561"/>
      <c r="B12" s="564" t="s">
        <v>591</v>
      </c>
      <c r="C12" s="562">
        <f>C13+C34</f>
        <v>10642126400</v>
      </c>
      <c r="D12" s="562">
        <f t="shared" ref="D12:J12" si="1">D13+D34</f>
        <v>10432982000</v>
      </c>
      <c r="E12" s="562">
        <f t="shared" si="1"/>
        <v>0</v>
      </c>
      <c r="F12" s="562">
        <f t="shared" si="1"/>
        <v>10144210400</v>
      </c>
      <c r="G12" s="562">
        <f t="shared" si="1"/>
        <v>10144210400</v>
      </c>
      <c r="H12" s="562">
        <f t="shared" si="1"/>
        <v>0</v>
      </c>
      <c r="I12" s="562">
        <f t="shared" si="1"/>
        <v>10144210400</v>
      </c>
      <c r="J12" s="562">
        <f t="shared" si="1"/>
        <v>10144210400</v>
      </c>
      <c r="K12" s="562">
        <f>K34</f>
        <v>0</v>
      </c>
      <c r="L12" s="562">
        <f>L34</f>
        <v>0</v>
      </c>
      <c r="M12" s="562">
        <f>M34</f>
        <v>0</v>
      </c>
      <c r="N12" s="562">
        <f>N34</f>
        <v>0</v>
      </c>
      <c r="O12" s="563">
        <f t="shared" ref="O12:O39" si="2">F12/C12</f>
        <v>0.95321273387619221</v>
      </c>
      <c r="P12" s="563">
        <f t="shared" ref="P12:P39" si="3">I12/C12</f>
        <v>0.95321273387619221</v>
      </c>
      <c r="Q12" s="562"/>
    </row>
    <row r="13" spans="1:19" ht="55.2">
      <c r="A13" s="561">
        <v>1</v>
      </c>
      <c r="B13" s="565" t="s">
        <v>592</v>
      </c>
      <c r="C13" s="562">
        <f>SUM(C14:C33)</f>
        <v>9172760000</v>
      </c>
      <c r="D13" s="562">
        <f t="shared" ref="D13:N13" si="4">SUM(D14:D33)</f>
        <v>9172760000</v>
      </c>
      <c r="E13" s="562">
        <f t="shared" si="4"/>
        <v>0</v>
      </c>
      <c r="F13" s="562">
        <f t="shared" si="4"/>
        <v>8679333000</v>
      </c>
      <c r="G13" s="562">
        <f t="shared" si="4"/>
        <v>8679333000</v>
      </c>
      <c r="H13" s="562">
        <f t="shared" si="4"/>
        <v>0</v>
      </c>
      <c r="I13" s="562">
        <f t="shared" si="4"/>
        <v>8679333000</v>
      </c>
      <c r="J13" s="562">
        <f t="shared" si="4"/>
        <v>8679333000</v>
      </c>
      <c r="K13" s="562">
        <f t="shared" si="4"/>
        <v>0</v>
      </c>
      <c r="L13" s="562">
        <f t="shared" si="4"/>
        <v>0</v>
      </c>
      <c r="M13" s="562">
        <f t="shared" si="4"/>
        <v>0</v>
      </c>
      <c r="N13" s="562">
        <f t="shared" si="4"/>
        <v>0</v>
      </c>
      <c r="O13" s="563">
        <f t="shared" si="2"/>
        <v>0.94620735743658402</v>
      </c>
      <c r="P13" s="563">
        <f t="shared" si="3"/>
        <v>0.94620735743658402</v>
      </c>
      <c r="Q13" s="562"/>
    </row>
    <row r="14" spans="1:19" ht="41.4">
      <c r="A14" s="468" t="s">
        <v>167</v>
      </c>
      <c r="B14" s="566" t="s">
        <v>593</v>
      </c>
      <c r="C14" s="562"/>
      <c r="D14" s="562"/>
      <c r="E14" s="562"/>
      <c r="F14" s="562"/>
      <c r="G14" s="562"/>
      <c r="H14" s="562"/>
      <c r="I14" s="562"/>
      <c r="J14" s="562"/>
      <c r="K14" s="562"/>
      <c r="L14" s="562"/>
      <c r="M14" s="562"/>
      <c r="N14" s="562"/>
      <c r="O14" s="563"/>
      <c r="P14" s="563"/>
      <c r="Q14" s="562"/>
    </row>
    <row r="15" spans="1:19" ht="55.2">
      <c r="A15" s="468" t="s">
        <v>201</v>
      </c>
      <c r="B15" s="567" t="s">
        <v>594</v>
      </c>
      <c r="C15" s="568">
        <v>736000000</v>
      </c>
      <c r="D15" s="568">
        <v>736000000</v>
      </c>
      <c r="E15" s="562"/>
      <c r="F15" s="568">
        <v>736000000</v>
      </c>
      <c r="G15" s="568">
        <v>736000000</v>
      </c>
      <c r="H15" s="562"/>
      <c r="I15" s="568">
        <v>736000000</v>
      </c>
      <c r="J15" s="568">
        <v>736000000</v>
      </c>
      <c r="K15" s="562"/>
      <c r="L15" s="562"/>
      <c r="M15" s="562"/>
      <c r="N15" s="562"/>
      <c r="O15" s="563">
        <f t="shared" si="2"/>
        <v>1</v>
      </c>
      <c r="P15" s="569">
        <f t="shared" si="3"/>
        <v>1</v>
      </c>
      <c r="Q15" s="562"/>
    </row>
    <row r="16" spans="1:19" ht="27.6">
      <c r="A16" s="468" t="s">
        <v>203</v>
      </c>
      <c r="B16" s="567" t="s">
        <v>595</v>
      </c>
      <c r="C16" s="568">
        <v>276000000</v>
      </c>
      <c r="D16" s="568">
        <v>276000000</v>
      </c>
      <c r="E16" s="562"/>
      <c r="F16" s="568">
        <v>276000000</v>
      </c>
      <c r="G16" s="568">
        <v>276000000</v>
      </c>
      <c r="H16" s="562"/>
      <c r="I16" s="568">
        <v>276000000</v>
      </c>
      <c r="J16" s="568">
        <v>276000000</v>
      </c>
      <c r="K16" s="562"/>
      <c r="L16" s="562"/>
      <c r="M16" s="562"/>
      <c r="N16" s="562"/>
      <c r="O16" s="563">
        <f t="shared" si="2"/>
        <v>1</v>
      </c>
      <c r="P16" s="569">
        <f t="shared" si="3"/>
        <v>1</v>
      </c>
      <c r="Q16" s="562"/>
    </row>
    <row r="17" spans="1:17" ht="55.2">
      <c r="A17" s="468" t="s">
        <v>205</v>
      </c>
      <c r="B17" s="570" t="s">
        <v>596</v>
      </c>
      <c r="C17" s="568">
        <v>580500000</v>
      </c>
      <c r="D17" s="568">
        <v>580500000</v>
      </c>
      <c r="E17" s="562"/>
      <c r="F17" s="568">
        <v>552000000</v>
      </c>
      <c r="G17" s="568">
        <v>552000000</v>
      </c>
      <c r="H17" s="562"/>
      <c r="I17" s="568">
        <v>552000000</v>
      </c>
      <c r="J17" s="568">
        <v>552000000</v>
      </c>
      <c r="K17" s="562"/>
      <c r="L17" s="562"/>
      <c r="M17" s="562"/>
      <c r="N17" s="562"/>
      <c r="O17" s="563">
        <f t="shared" si="2"/>
        <v>0.95090439276485783</v>
      </c>
      <c r="P17" s="569">
        <f t="shared" si="3"/>
        <v>0.95090439276485783</v>
      </c>
      <c r="Q17" s="562"/>
    </row>
    <row r="18" spans="1:17" ht="82.8">
      <c r="A18" s="468" t="s">
        <v>169</v>
      </c>
      <c r="B18" s="571" t="s">
        <v>597</v>
      </c>
      <c r="C18" s="562"/>
      <c r="D18" s="562"/>
      <c r="E18" s="562"/>
      <c r="F18" s="562"/>
      <c r="G18" s="562"/>
      <c r="H18" s="562"/>
      <c r="I18" s="562"/>
      <c r="J18" s="562"/>
      <c r="K18" s="562"/>
      <c r="L18" s="562"/>
      <c r="M18" s="562"/>
      <c r="N18" s="562"/>
      <c r="O18" s="563"/>
      <c r="P18" s="563"/>
      <c r="Q18" s="562"/>
    </row>
    <row r="19" spans="1:17" ht="55.2">
      <c r="A19" s="468"/>
      <c r="B19" s="571" t="s">
        <v>598</v>
      </c>
      <c r="C19" s="562"/>
      <c r="D19" s="562"/>
      <c r="E19" s="562"/>
      <c r="F19" s="562"/>
      <c r="G19" s="562"/>
      <c r="H19" s="562"/>
      <c r="I19" s="562"/>
      <c r="J19" s="562"/>
      <c r="K19" s="562"/>
      <c r="L19" s="562"/>
      <c r="M19" s="562"/>
      <c r="N19" s="562"/>
      <c r="O19" s="563"/>
      <c r="P19" s="563"/>
      <c r="Q19" s="562"/>
    </row>
    <row r="20" spans="1:17" ht="41.4">
      <c r="A20" s="468" t="s">
        <v>201</v>
      </c>
      <c r="B20" s="570" t="s">
        <v>599</v>
      </c>
      <c r="C20" s="568">
        <v>334000000</v>
      </c>
      <c r="D20" s="568">
        <v>334000000</v>
      </c>
      <c r="E20" s="562"/>
      <c r="F20" s="568">
        <v>334000000</v>
      </c>
      <c r="G20" s="568">
        <v>334000000</v>
      </c>
      <c r="H20" s="562"/>
      <c r="I20" s="568">
        <v>334000000</v>
      </c>
      <c r="J20" s="568">
        <v>334000000</v>
      </c>
      <c r="K20" s="562"/>
      <c r="L20" s="562"/>
      <c r="M20" s="562"/>
      <c r="N20" s="562"/>
      <c r="O20" s="563">
        <f t="shared" si="2"/>
        <v>1</v>
      </c>
      <c r="P20" s="569">
        <f t="shared" si="3"/>
        <v>1</v>
      </c>
      <c r="Q20" s="562"/>
    </row>
    <row r="21" spans="1:17" ht="41.4">
      <c r="A21" s="468" t="s">
        <v>203</v>
      </c>
      <c r="B21" s="567" t="s">
        <v>600</v>
      </c>
      <c r="C21" s="568">
        <v>155000000</v>
      </c>
      <c r="D21" s="568">
        <v>155000000</v>
      </c>
      <c r="E21" s="562"/>
      <c r="F21" s="568">
        <v>148658000</v>
      </c>
      <c r="G21" s="568">
        <v>148658000</v>
      </c>
      <c r="H21" s="562"/>
      <c r="I21" s="568">
        <v>148658000</v>
      </c>
      <c r="J21" s="568">
        <v>148658000</v>
      </c>
      <c r="K21" s="562"/>
      <c r="L21" s="562"/>
      <c r="M21" s="562"/>
      <c r="N21" s="562"/>
      <c r="O21" s="563">
        <f t="shared" si="2"/>
        <v>0.95908387096774195</v>
      </c>
      <c r="P21" s="569">
        <f t="shared" si="3"/>
        <v>0.95908387096774195</v>
      </c>
      <c r="Q21" s="562"/>
    </row>
    <row r="22" spans="1:17" ht="27.6">
      <c r="A22" s="468" t="s">
        <v>205</v>
      </c>
      <c r="B22" s="567" t="s">
        <v>601</v>
      </c>
      <c r="C22" s="568">
        <v>920000000</v>
      </c>
      <c r="D22" s="568">
        <v>920000000</v>
      </c>
      <c r="E22" s="562"/>
      <c r="F22" s="568">
        <v>913802000</v>
      </c>
      <c r="G22" s="568">
        <v>913802000</v>
      </c>
      <c r="H22" s="562"/>
      <c r="I22" s="568">
        <v>913802000</v>
      </c>
      <c r="J22" s="568">
        <v>913802000</v>
      </c>
      <c r="K22" s="562"/>
      <c r="L22" s="562"/>
      <c r="M22" s="562"/>
      <c r="N22" s="562"/>
      <c r="O22" s="563">
        <f t="shared" si="2"/>
        <v>0.99326304347826089</v>
      </c>
      <c r="P22" s="569">
        <f t="shared" si="3"/>
        <v>0.99326304347826089</v>
      </c>
      <c r="Q22" s="562"/>
    </row>
    <row r="23" spans="1:17" ht="27.6">
      <c r="A23" s="468" t="s">
        <v>215</v>
      </c>
      <c r="B23" s="567" t="s">
        <v>602</v>
      </c>
      <c r="C23" s="568">
        <v>24000000</v>
      </c>
      <c r="D23" s="568">
        <v>24000000</v>
      </c>
      <c r="E23" s="562"/>
      <c r="F23" s="568">
        <v>22008000</v>
      </c>
      <c r="G23" s="568">
        <v>22008000</v>
      </c>
      <c r="H23" s="562"/>
      <c r="I23" s="568">
        <v>22008000</v>
      </c>
      <c r="J23" s="568">
        <v>22008000</v>
      </c>
      <c r="K23" s="562"/>
      <c r="L23" s="562"/>
      <c r="M23" s="562"/>
      <c r="N23" s="562"/>
      <c r="O23" s="563">
        <f t="shared" si="2"/>
        <v>0.91700000000000004</v>
      </c>
      <c r="P23" s="569">
        <f t="shared" si="3"/>
        <v>0.91700000000000004</v>
      </c>
      <c r="Q23" s="562"/>
    </row>
    <row r="24" spans="1:17" ht="41.4">
      <c r="A24" s="468" t="s">
        <v>603</v>
      </c>
      <c r="B24" s="567" t="s">
        <v>604</v>
      </c>
      <c r="C24" s="568">
        <v>25000000</v>
      </c>
      <c r="D24" s="568">
        <v>25000000</v>
      </c>
      <c r="E24" s="562"/>
      <c r="F24" s="568">
        <v>21292000</v>
      </c>
      <c r="G24" s="568">
        <v>21292000</v>
      </c>
      <c r="H24" s="562"/>
      <c r="I24" s="568">
        <v>21292000</v>
      </c>
      <c r="J24" s="568">
        <v>21292000</v>
      </c>
      <c r="K24" s="562"/>
      <c r="L24" s="562"/>
      <c r="M24" s="562"/>
      <c r="N24" s="562"/>
      <c r="O24" s="563">
        <f t="shared" si="2"/>
        <v>0.85167999999999999</v>
      </c>
      <c r="P24" s="569">
        <f t="shared" si="3"/>
        <v>0.85167999999999999</v>
      </c>
      <c r="Q24" s="562"/>
    </row>
    <row r="25" spans="1:17" ht="27.6">
      <c r="A25" s="468" t="s">
        <v>605</v>
      </c>
      <c r="B25" s="567" t="s">
        <v>606</v>
      </c>
      <c r="C25" s="568">
        <v>662899000</v>
      </c>
      <c r="D25" s="568">
        <v>662899000</v>
      </c>
      <c r="E25" s="562"/>
      <c r="F25" s="568">
        <v>662899000</v>
      </c>
      <c r="G25" s="568">
        <v>662899000</v>
      </c>
      <c r="H25" s="562"/>
      <c r="I25" s="568">
        <v>662899000</v>
      </c>
      <c r="J25" s="568">
        <v>662899000</v>
      </c>
      <c r="K25" s="562"/>
      <c r="L25" s="562"/>
      <c r="M25" s="562"/>
      <c r="N25" s="562"/>
      <c r="O25" s="563">
        <f t="shared" si="2"/>
        <v>1</v>
      </c>
      <c r="P25" s="569">
        <f t="shared" si="3"/>
        <v>1</v>
      </c>
      <c r="Q25" s="562"/>
    </row>
    <row r="26" spans="1:17" ht="27.6">
      <c r="A26" s="468" t="s">
        <v>607</v>
      </c>
      <c r="B26" s="567" t="s">
        <v>608</v>
      </c>
      <c r="C26" s="568">
        <v>1380000000</v>
      </c>
      <c r="D26" s="568">
        <v>1380000000</v>
      </c>
      <c r="E26" s="562"/>
      <c r="F26" s="568">
        <v>1034314000</v>
      </c>
      <c r="G26" s="568">
        <v>1034314000</v>
      </c>
      <c r="H26" s="562"/>
      <c r="I26" s="568">
        <v>1034314000</v>
      </c>
      <c r="J26" s="568">
        <v>1034314000</v>
      </c>
      <c r="K26" s="562"/>
      <c r="L26" s="562"/>
      <c r="M26" s="562"/>
      <c r="N26" s="562"/>
      <c r="O26" s="563">
        <f t="shared" si="2"/>
        <v>0.74950289855072461</v>
      </c>
      <c r="P26" s="569">
        <f t="shared" si="3"/>
        <v>0.74950289855072461</v>
      </c>
      <c r="Q26" s="562"/>
    </row>
    <row r="27" spans="1:17" ht="27.6">
      <c r="A27" s="468" t="s">
        <v>609</v>
      </c>
      <c r="B27" s="567" t="s">
        <v>610</v>
      </c>
      <c r="C27" s="568">
        <v>920000000</v>
      </c>
      <c r="D27" s="568">
        <v>920000000</v>
      </c>
      <c r="E27" s="562"/>
      <c r="F27" s="568">
        <v>902387000</v>
      </c>
      <c r="G27" s="568">
        <v>902387000</v>
      </c>
      <c r="H27" s="562"/>
      <c r="I27" s="568">
        <v>902387000</v>
      </c>
      <c r="J27" s="568">
        <v>902387000</v>
      </c>
      <c r="K27" s="562"/>
      <c r="L27" s="562"/>
      <c r="M27" s="562"/>
      <c r="N27" s="562"/>
      <c r="O27" s="563">
        <f t="shared" si="2"/>
        <v>0.98085543478260873</v>
      </c>
      <c r="P27" s="569">
        <f t="shared" si="3"/>
        <v>0.98085543478260873</v>
      </c>
      <c r="Q27" s="562"/>
    </row>
    <row r="28" spans="1:17" ht="27.6">
      <c r="A28" s="468" t="s">
        <v>611</v>
      </c>
      <c r="B28" s="567" t="s">
        <v>612</v>
      </c>
      <c r="C28" s="568">
        <v>920000000</v>
      </c>
      <c r="D28" s="568">
        <v>920000000</v>
      </c>
      <c r="E28" s="562"/>
      <c r="F28" s="568">
        <v>905687000</v>
      </c>
      <c r="G28" s="568">
        <v>905687000</v>
      </c>
      <c r="H28" s="562"/>
      <c r="I28" s="568">
        <v>905687000</v>
      </c>
      <c r="J28" s="568">
        <v>905687000</v>
      </c>
      <c r="K28" s="562"/>
      <c r="L28" s="562"/>
      <c r="M28" s="562"/>
      <c r="N28" s="562"/>
      <c r="O28" s="563">
        <f t="shared" si="2"/>
        <v>0.98444239130434785</v>
      </c>
      <c r="P28" s="569">
        <f t="shared" si="3"/>
        <v>0.98444239130434785</v>
      </c>
      <c r="Q28" s="562"/>
    </row>
    <row r="29" spans="1:17" ht="27.6">
      <c r="A29" s="468" t="s">
        <v>613</v>
      </c>
      <c r="B29" s="567" t="s">
        <v>614</v>
      </c>
      <c r="C29" s="568">
        <v>400000000</v>
      </c>
      <c r="D29" s="568">
        <v>400000000</v>
      </c>
      <c r="E29" s="562"/>
      <c r="F29" s="568">
        <v>340480000</v>
      </c>
      <c r="G29" s="568">
        <v>340480000</v>
      </c>
      <c r="H29" s="562"/>
      <c r="I29" s="568">
        <v>340480000</v>
      </c>
      <c r="J29" s="568">
        <v>340480000</v>
      </c>
      <c r="K29" s="562"/>
      <c r="L29" s="562"/>
      <c r="M29" s="562"/>
      <c r="N29" s="562"/>
      <c r="O29" s="563">
        <f t="shared" si="2"/>
        <v>0.85119999999999996</v>
      </c>
      <c r="P29" s="569">
        <f t="shared" si="3"/>
        <v>0.85119999999999996</v>
      </c>
      <c r="Q29" s="562"/>
    </row>
    <row r="30" spans="1:17" ht="27.6">
      <c r="A30" s="468" t="s">
        <v>615</v>
      </c>
      <c r="B30" s="567" t="s">
        <v>616</v>
      </c>
      <c r="C30" s="568">
        <v>1150000000</v>
      </c>
      <c r="D30" s="568">
        <v>1150000000</v>
      </c>
      <c r="E30" s="562"/>
      <c r="F30" s="568">
        <v>1142834000</v>
      </c>
      <c r="G30" s="568">
        <v>1142834000</v>
      </c>
      <c r="H30" s="562"/>
      <c r="I30" s="568">
        <v>1142834000</v>
      </c>
      <c r="J30" s="568">
        <v>1142834000</v>
      </c>
      <c r="K30" s="562"/>
      <c r="L30" s="562"/>
      <c r="M30" s="562"/>
      <c r="N30" s="562"/>
      <c r="O30" s="563">
        <f t="shared" si="2"/>
        <v>0.99376869565217396</v>
      </c>
      <c r="P30" s="569">
        <f t="shared" si="3"/>
        <v>0.99376869565217396</v>
      </c>
      <c r="Q30" s="562"/>
    </row>
    <row r="31" spans="1:17" ht="27.6">
      <c r="A31" s="468" t="s">
        <v>617</v>
      </c>
      <c r="B31" s="567" t="s">
        <v>618</v>
      </c>
      <c r="C31" s="568">
        <v>686473000</v>
      </c>
      <c r="D31" s="568">
        <v>686473000</v>
      </c>
      <c r="E31" s="562"/>
      <c r="F31" s="568">
        <v>684084000</v>
      </c>
      <c r="G31" s="568">
        <v>684084000</v>
      </c>
      <c r="H31" s="562"/>
      <c r="I31" s="568">
        <v>684084000</v>
      </c>
      <c r="J31" s="568">
        <v>684084000</v>
      </c>
      <c r="K31" s="562"/>
      <c r="L31" s="562"/>
      <c r="M31" s="562"/>
      <c r="N31" s="562"/>
      <c r="O31" s="563">
        <f t="shared" si="2"/>
        <v>0.99651989226087556</v>
      </c>
      <c r="P31" s="569">
        <f t="shared" si="3"/>
        <v>0.99651989226087556</v>
      </c>
      <c r="Q31" s="562"/>
    </row>
    <row r="32" spans="1:17" ht="55.2">
      <c r="A32" s="468" t="s">
        <v>171</v>
      </c>
      <c r="B32" s="572" t="s">
        <v>619</v>
      </c>
      <c r="C32" s="562"/>
      <c r="D32" s="562"/>
      <c r="E32" s="562"/>
      <c r="F32" s="562"/>
      <c r="G32" s="562"/>
      <c r="H32" s="562"/>
      <c r="I32" s="562"/>
      <c r="J32" s="562"/>
      <c r="K32" s="562"/>
      <c r="L32" s="562"/>
      <c r="M32" s="562"/>
      <c r="N32" s="562"/>
      <c r="O32" s="563" t="e">
        <f t="shared" si="2"/>
        <v>#DIV/0!</v>
      </c>
      <c r="P32" s="563"/>
      <c r="Q32" s="562"/>
    </row>
    <row r="33" spans="1:17" ht="27.6">
      <c r="A33" s="561" t="s">
        <v>201</v>
      </c>
      <c r="B33" s="567" t="s">
        <v>620</v>
      </c>
      <c r="C33" s="568">
        <v>2888000</v>
      </c>
      <c r="D33" s="568">
        <v>2888000</v>
      </c>
      <c r="E33" s="562"/>
      <c r="F33" s="568">
        <v>2888000</v>
      </c>
      <c r="G33" s="568">
        <v>2888000</v>
      </c>
      <c r="H33" s="562"/>
      <c r="I33" s="568">
        <v>2888000</v>
      </c>
      <c r="J33" s="568">
        <v>2888000</v>
      </c>
      <c r="K33" s="562"/>
      <c r="L33" s="562"/>
      <c r="M33" s="562"/>
      <c r="N33" s="562"/>
      <c r="O33" s="563">
        <f t="shared" si="2"/>
        <v>1</v>
      </c>
      <c r="P33" s="563">
        <f t="shared" si="3"/>
        <v>1</v>
      </c>
      <c r="Q33" s="562"/>
    </row>
    <row r="34" spans="1:17" s="558" customFormat="1" ht="27.6">
      <c r="A34" s="573">
        <v>2</v>
      </c>
      <c r="B34" s="574" t="s">
        <v>343</v>
      </c>
      <c r="C34" s="574">
        <f>SUM(C35:C39)</f>
        <v>1469366400</v>
      </c>
      <c r="D34" s="574">
        <f>SUM(D35:D38)</f>
        <v>1260222000</v>
      </c>
      <c r="E34" s="574">
        <f t="shared" ref="E34:N34" si="5">SUM(E35:E37)</f>
        <v>0</v>
      </c>
      <c r="F34" s="574">
        <f>SUM(F35:F39)</f>
        <v>1464877400</v>
      </c>
      <c r="G34" s="574">
        <f t="shared" ref="G34:J34" si="6">SUM(G35:G39)</f>
        <v>1464877400</v>
      </c>
      <c r="H34" s="574">
        <f t="shared" si="6"/>
        <v>0</v>
      </c>
      <c r="I34" s="574">
        <f t="shared" si="6"/>
        <v>1464877400</v>
      </c>
      <c r="J34" s="574">
        <f t="shared" si="6"/>
        <v>1464877400</v>
      </c>
      <c r="K34" s="574">
        <f t="shared" si="5"/>
        <v>0</v>
      </c>
      <c r="L34" s="574">
        <f t="shared" si="5"/>
        <v>0</v>
      </c>
      <c r="M34" s="574">
        <f t="shared" si="5"/>
        <v>0</v>
      </c>
      <c r="N34" s="574">
        <f t="shared" si="5"/>
        <v>0</v>
      </c>
      <c r="O34" s="563">
        <f t="shared" si="2"/>
        <v>0.99694494171093062</v>
      </c>
      <c r="P34" s="563">
        <f t="shared" si="3"/>
        <v>0.99694494171093062</v>
      </c>
      <c r="Q34" s="562"/>
    </row>
    <row r="35" spans="1:17" s="558" customFormat="1" ht="27.6">
      <c r="A35" s="560" t="s">
        <v>153</v>
      </c>
      <c r="B35" s="575" t="s">
        <v>621</v>
      </c>
      <c r="C35" s="568">
        <v>17349000</v>
      </c>
      <c r="D35" s="568">
        <v>17349000</v>
      </c>
      <c r="E35" s="576"/>
      <c r="F35" s="568">
        <v>17349000</v>
      </c>
      <c r="G35" s="568">
        <v>17349000</v>
      </c>
      <c r="H35" s="576"/>
      <c r="I35" s="568">
        <v>17349000</v>
      </c>
      <c r="J35" s="568">
        <v>17349000</v>
      </c>
      <c r="K35" s="562"/>
      <c r="L35" s="562"/>
      <c r="M35" s="562"/>
      <c r="N35" s="562"/>
      <c r="O35" s="563">
        <f t="shared" si="2"/>
        <v>1</v>
      </c>
      <c r="P35" s="569">
        <f t="shared" si="3"/>
        <v>1</v>
      </c>
      <c r="Q35" s="562"/>
    </row>
    <row r="36" spans="1:17" s="558" customFormat="1" ht="41.4">
      <c r="A36" s="577" t="s">
        <v>155</v>
      </c>
      <c r="B36" s="578" t="s">
        <v>622</v>
      </c>
      <c r="C36" s="579">
        <v>31065350</v>
      </c>
      <c r="D36" s="579">
        <v>31065350</v>
      </c>
      <c r="E36" s="580"/>
      <c r="F36" s="579">
        <v>31065350</v>
      </c>
      <c r="G36" s="579">
        <v>31065350</v>
      </c>
      <c r="H36" s="580"/>
      <c r="I36" s="579">
        <v>31065350</v>
      </c>
      <c r="J36" s="579">
        <v>31065350</v>
      </c>
      <c r="K36" s="581"/>
      <c r="L36" s="581"/>
      <c r="M36" s="581"/>
      <c r="N36" s="581"/>
      <c r="O36" s="563">
        <f t="shared" si="2"/>
        <v>1</v>
      </c>
      <c r="P36" s="582">
        <f t="shared" si="3"/>
        <v>1</v>
      </c>
      <c r="Q36" s="581"/>
    </row>
    <row r="37" spans="1:17" s="558" customFormat="1" ht="41.4">
      <c r="A37" s="560" t="s">
        <v>623</v>
      </c>
      <c r="B37" s="583" t="s">
        <v>624</v>
      </c>
      <c r="C37" s="584">
        <v>94399650</v>
      </c>
      <c r="D37" s="584">
        <v>94399650</v>
      </c>
      <c r="E37" s="576"/>
      <c r="F37" s="584">
        <v>94399650</v>
      </c>
      <c r="G37" s="584">
        <v>94399650</v>
      </c>
      <c r="H37" s="576"/>
      <c r="I37" s="584">
        <v>94399650</v>
      </c>
      <c r="J37" s="584">
        <v>94399650</v>
      </c>
      <c r="K37" s="562"/>
      <c r="L37" s="562"/>
      <c r="M37" s="562"/>
      <c r="N37" s="562"/>
      <c r="O37" s="563">
        <f t="shared" si="2"/>
        <v>1</v>
      </c>
      <c r="P37" s="569">
        <f t="shared" si="3"/>
        <v>1</v>
      </c>
      <c r="Q37" s="562"/>
    </row>
    <row r="38" spans="1:17" ht="41.4">
      <c r="A38" s="585" t="s">
        <v>625</v>
      </c>
      <c r="B38" s="586" t="s">
        <v>626</v>
      </c>
      <c r="C38" s="579">
        <v>1117408000</v>
      </c>
      <c r="D38" s="579">
        <v>1117408000</v>
      </c>
      <c r="E38" s="587"/>
      <c r="F38" s="579">
        <v>1112919000</v>
      </c>
      <c r="G38" s="579">
        <v>1112919000</v>
      </c>
      <c r="H38" s="587"/>
      <c r="I38" s="579">
        <v>1112919000</v>
      </c>
      <c r="J38" s="579">
        <v>1112919000</v>
      </c>
      <c r="K38" s="587"/>
      <c r="L38" s="587"/>
      <c r="M38" s="587"/>
      <c r="N38" s="587"/>
      <c r="O38" s="563">
        <f t="shared" si="2"/>
        <v>0.99598266702941096</v>
      </c>
      <c r="P38" s="582">
        <f t="shared" si="3"/>
        <v>0.99598266702941096</v>
      </c>
      <c r="Q38" s="587"/>
    </row>
    <row r="39" spans="1:17" ht="41.4">
      <c r="A39" s="588" t="s">
        <v>627</v>
      </c>
      <c r="B39" s="589" t="s">
        <v>628</v>
      </c>
      <c r="C39" s="590">
        <v>209144400</v>
      </c>
      <c r="D39" s="590">
        <v>209144400</v>
      </c>
      <c r="E39" s="591"/>
      <c r="F39" s="590">
        <v>209144400</v>
      </c>
      <c r="G39" s="590">
        <v>209144400</v>
      </c>
      <c r="H39" s="591"/>
      <c r="I39" s="590">
        <v>209144400</v>
      </c>
      <c r="J39" s="590">
        <v>209144400</v>
      </c>
      <c r="K39" s="591"/>
      <c r="L39" s="591"/>
      <c r="M39" s="591"/>
      <c r="N39" s="591"/>
      <c r="O39" s="563">
        <f t="shared" si="2"/>
        <v>1</v>
      </c>
      <c r="P39" s="569">
        <f t="shared" si="3"/>
        <v>1</v>
      </c>
      <c r="Q39" s="591"/>
    </row>
  </sheetData>
  <mergeCells count="28">
    <mergeCell ref="O8:O10"/>
    <mergeCell ref="P8:P10"/>
    <mergeCell ref="Q8:Q10"/>
    <mergeCell ref="I9:I10"/>
    <mergeCell ref="J9:K9"/>
    <mergeCell ref="L9:L10"/>
    <mergeCell ref="M9:N9"/>
    <mergeCell ref="E8:E10"/>
    <mergeCell ref="G8:G10"/>
    <mergeCell ref="H8:H10"/>
    <mergeCell ref="I8:K8"/>
    <mergeCell ref="L8:N8"/>
    <mergeCell ref="M1:Q1"/>
    <mergeCell ref="A2:Q2"/>
    <mergeCell ref="A3:Q3"/>
    <mergeCell ref="M4:Q4"/>
    <mergeCell ref="A6:A10"/>
    <mergeCell ref="B6:B10"/>
    <mergeCell ref="C6:E6"/>
    <mergeCell ref="F6:N6"/>
    <mergeCell ref="O6:Q6"/>
    <mergeCell ref="C7:C10"/>
    <mergeCell ref="D7:E7"/>
    <mergeCell ref="F7:F10"/>
    <mergeCell ref="G7:H7"/>
    <mergeCell ref="I7:N7"/>
    <mergeCell ref="P7:Q7"/>
    <mergeCell ref="D8:D10"/>
  </mergeCells>
  <pageMargins left="0.3" right="0.16" top="0.28999999999999998" bottom="0.45" header="0.22" footer="0.3"/>
  <pageSetup paperSize="9" scale="65" orientation="landscape" verticalDpi="0" r:id="rId1"/>
  <headerFooter>
    <oddFooter>&amp;C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G18" sqref="G18"/>
    </sheetView>
  </sheetViews>
  <sheetFormatPr defaultColWidth="9.44140625" defaultRowHeight="14.4"/>
  <cols>
    <col min="1" max="1" width="4.88671875" style="57" customWidth="1"/>
    <col min="2" max="2" width="30.109375" style="57" customWidth="1"/>
    <col min="3" max="3" width="14.33203125" style="57" customWidth="1"/>
    <col min="4" max="4" width="15.109375" style="57" customWidth="1"/>
    <col min="5" max="5" width="13.44140625" style="57" customWidth="1"/>
    <col min="6" max="6" width="12.88671875" style="57" customWidth="1"/>
    <col min="7" max="7" width="12.33203125" style="57" customWidth="1"/>
    <col min="8" max="8" width="12.5546875" style="57" customWidth="1"/>
    <col min="9" max="9" width="14.109375" style="57" customWidth="1"/>
    <col min="10" max="10" width="10.6640625" style="57" customWidth="1"/>
    <col min="11" max="11" width="12.33203125" style="57" customWidth="1"/>
    <col min="12" max="12" width="15.88671875" style="57" customWidth="1"/>
    <col min="13" max="13" width="36.6640625" style="61" hidden="1" customWidth="1"/>
    <col min="14" max="14" width="14.6640625" style="62" hidden="1" customWidth="1"/>
    <col min="15" max="15" width="7.44140625" style="57" customWidth="1"/>
    <col min="16" max="16" width="25.6640625" style="57" hidden="1" customWidth="1"/>
    <col min="17" max="17" width="11.6640625" style="57" hidden="1" customWidth="1"/>
    <col min="18" max="18" width="11.6640625" style="63" hidden="1" customWidth="1"/>
    <col min="19" max="20" width="0" style="63" hidden="1" customWidth="1"/>
    <col min="21" max="16384" width="9.44140625" style="63"/>
  </cols>
  <sheetData>
    <row r="1" spans="1:20" s="57" customFormat="1">
      <c r="A1" s="877" t="s">
        <v>0</v>
      </c>
      <c r="B1" s="877"/>
      <c r="C1" s="877"/>
      <c r="D1" s="877"/>
      <c r="E1" s="64"/>
      <c r="F1" s="64"/>
      <c r="G1" s="64"/>
      <c r="H1" s="64"/>
      <c r="I1" s="64"/>
      <c r="J1" s="64"/>
      <c r="K1" s="64"/>
      <c r="L1" s="82" t="s">
        <v>22</v>
      </c>
      <c r="M1" s="64"/>
      <c r="N1" s="64"/>
    </row>
    <row r="2" spans="1:20" s="57" customFormat="1" ht="14.4" customHeight="1">
      <c r="A2" s="878"/>
      <c r="B2" s="878"/>
      <c r="C2" s="878"/>
      <c r="D2" s="64"/>
      <c r="E2" s="64"/>
      <c r="F2" s="64"/>
      <c r="G2" s="64"/>
      <c r="H2" s="64"/>
      <c r="I2" s="64"/>
      <c r="J2" s="64"/>
      <c r="K2" s="64"/>
      <c r="L2" s="64"/>
      <c r="M2" s="64"/>
      <c r="N2" s="64"/>
    </row>
    <row r="3" spans="1:20" s="57" customFormat="1" ht="16.8">
      <c r="A3" s="879" t="s">
        <v>359</v>
      </c>
      <c r="B3" s="879"/>
      <c r="C3" s="879"/>
      <c r="D3" s="879"/>
      <c r="E3" s="879"/>
      <c r="F3" s="879"/>
      <c r="G3" s="879"/>
      <c r="H3" s="879"/>
      <c r="I3" s="879"/>
      <c r="J3" s="879"/>
      <c r="K3" s="879"/>
      <c r="L3" s="879"/>
      <c r="M3" s="879"/>
      <c r="N3" s="879"/>
    </row>
    <row r="4" spans="1:20" s="57" customFormat="1" ht="26.4" customHeight="1">
      <c r="A4" s="880" t="str">
        <f>TH!A4</f>
        <v>(Kèm theo Nghị quyết số     /NQ-HĐND ngày 30 tháng 3 năm 2026 của HĐND xã  Sơn Hà)</v>
      </c>
      <c r="B4" s="880"/>
      <c r="C4" s="880"/>
      <c r="D4" s="880"/>
      <c r="E4" s="880"/>
      <c r="F4" s="880"/>
      <c r="G4" s="880"/>
      <c r="H4" s="880"/>
      <c r="I4" s="880"/>
      <c r="J4" s="880"/>
      <c r="K4" s="880"/>
      <c r="L4" s="880"/>
      <c r="M4" s="65"/>
      <c r="N4" s="65"/>
    </row>
    <row r="5" spans="1:20" s="57" customFormat="1" ht="26.4" hidden="1" customHeight="1">
      <c r="A5" s="880" t="str">
        <f>TH!A5</f>
        <v>(Kèm theo Nghị quyết số         /NQ-HĐND, ngày       tháng 3 năm 2026 của HĐND xã Mỏ Cày)</v>
      </c>
      <c r="B5" s="880"/>
      <c r="C5" s="880"/>
      <c r="D5" s="880"/>
      <c r="E5" s="880"/>
      <c r="F5" s="880"/>
      <c r="G5" s="880"/>
      <c r="H5" s="880"/>
      <c r="I5" s="880"/>
      <c r="J5" s="880"/>
      <c r="K5" s="880"/>
      <c r="L5" s="880"/>
      <c r="M5" s="65"/>
      <c r="N5" s="65"/>
    </row>
    <row r="6" spans="1:20" ht="23.25" customHeight="1">
      <c r="A6" s="66"/>
      <c r="B6" s="66"/>
      <c r="C6" s="66"/>
      <c r="D6" s="66"/>
      <c r="E6" s="66"/>
      <c r="F6" s="66"/>
      <c r="G6" s="66"/>
      <c r="H6" s="66"/>
      <c r="I6" s="66"/>
      <c r="J6" s="66"/>
      <c r="K6" s="66"/>
      <c r="L6" s="66" t="s">
        <v>73</v>
      </c>
      <c r="M6" s="66"/>
      <c r="N6" s="66"/>
    </row>
    <row r="7" spans="1:20" ht="29.25" customHeight="1">
      <c r="A7" s="876" t="s">
        <v>3</v>
      </c>
      <c r="B7" s="876" t="s">
        <v>360</v>
      </c>
      <c r="C7" s="876" t="s">
        <v>361</v>
      </c>
      <c r="D7" s="876" t="s">
        <v>362</v>
      </c>
      <c r="E7" s="876"/>
      <c r="F7" s="876"/>
      <c r="G7" s="876"/>
      <c r="H7" s="876" t="s">
        <v>363</v>
      </c>
      <c r="I7" s="876"/>
      <c r="J7" s="876"/>
      <c r="K7" s="876"/>
      <c r="L7" s="873" t="s">
        <v>364</v>
      </c>
      <c r="M7" s="876" t="s">
        <v>365</v>
      </c>
    </row>
    <row r="8" spans="1:20" ht="45.75" customHeight="1">
      <c r="A8" s="876"/>
      <c r="B8" s="876"/>
      <c r="C8" s="876"/>
      <c r="D8" s="876" t="s">
        <v>366</v>
      </c>
      <c r="E8" s="876"/>
      <c r="F8" s="876" t="s">
        <v>367</v>
      </c>
      <c r="G8" s="876" t="s">
        <v>368</v>
      </c>
      <c r="H8" s="876" t="s">
        <v>366</v>
      </c>
      <c r="I8" s="876"/>
      <c r="J8" s="876" t="s">
        <v>367</v>
      </c>
      <c r="K8" s="876" t="s">
        <v>368</v>
      </c>
      <c r="L8" s="874"/>
      <c r="M8" s="876"/>
    </row>
    <row r="9" spans="1:20" ht="55.2">
      <c r="A9" s="876"/>
      <c r="B9" s="876"/>
      <c r="C9" s="876"/>
      <c r="D9" s="67" t="s">
        <v>369</v>
      </c>
      <c r="E9" s="67" t="s">
        <v>370</v>
      </c>
      <c r="F9" s="876"/>
      <c r="G9" s="876"/>
      <c r="H9" s="67" t="s">
        <v>369</v>
      </c>
      <c r="I9" s="67" t="s">
        <v>370</v>
      </c>
      <c r="J9" s="876"/>
      <c r="K9" s="876"/>
      <c r="L9" s="875"/>
      <c r="M9" s="876"/>
      <c r="P9" s="83" t="s">
        <v>382</v>
      </c>
      <c r="Q9" s="96" t="s">
        <v>383</v>
      </c>
      <c r="R9" s="97" t="s">
        <v>384</v>
      </c>
      <c r="S9" s="97" t="s">
        <v>385</v>
      </c>
      <c r="T9" s="97" t="s">
        <v>386</v>
      </c>
    </row>
    <row r="10" spans="1:20" s="58" customFormat="1">
      <c r="A10" s="68" t="s">
        <v>80</v>
      </c>
      <c r="B10" s="68" t="s">
        <v>81</v>
      </c>
      <c r="C10" s="68">
        <v>1</v>
      </c>
      <c r="D10" s="68">
        <v>2</v>
      </c>
      <c r="E10" s="68">
        <v>3</v>
      </c>
      <c r="F10" s="68">
        <v>4</v>
      </c>
      <c r="G10" s="68" t="s">
        <v>371</v>
      </c>
      <c r="H10" s="68">
        <v>6</v>
      </c>
      <c r="I10" s="68">
        <v>7</v>
      </c>
      <c r="J10" s="68">
        <v>8</v>
      </c>
      <c r="K10" s="68" t="s">
        <v>372</v>
      </c>
      <c r="L10" s="68" t="s">
        <v>373</v>
      </c>
      <c r="M10" s="84"/>
      <c r="N10" s="85"/>
      <c r="O10" s="86"/>
    </row>
    <row r="11" spans="1:20" s="59" customFormat="1">
      <c r="A11" s="69"/>
      <c r="B11" s="70" t="s">
        <v>369</v>
      </c>
      <c r="C11" s="71">
        <f t="shared" ref="C11:L11" si="0">+SUM(C12:C15)</f>
        <v>161.17316099999999</v>
      </c>
      <c r="D11" s="71">
        <f t="shared" si="0"/>
        <v>229.22899999999998</v>
      </c>
      <c r="E11" s="71">
        <f t="shared" si="0"/>
        <v>0</v>
      </c>
      <c r="F11" s="71">
        <f t="shared" si="0"/>
        <v>232.09949999999998</v>
      </c>
      <c r="G11" s="71">
        <f>+SUM(G12:G15)</f>
        <v>-2.8704999999999927</v>
      </c>
      <c r="H11" s="71">
        <f t="shared" si="0"/>
        <v>319.12461500000001</v>
      </c>
      <c r="I11" s="71">
        <f t="shared" si="0"/>
        <v>0</v>
      </c>
      <c r="J11" s="71">
        <f t="shared" si="0"/>
        <v>278.217264</v>
      </c>
      <c r="K11" s="71">
        <f t="shared" si="0"/>
        <v>40.907351000000006</v>
      </c>
      <c r="L11" s="71">
        <f t="shared" si="0"/>
        <v>202.080512</v>
      </c>
      <c r="M11" s="87" t="s">
        <v>374</v>
      </c>
      <c r="N11" s="88" t="s">
        <v>375</v>
      </c>
      <c r="O11" s="89"/>
      <c r="P11" s="59" t="s">
        <v>387</v>
      </c>
      <c r="Q11" s="98">
        <f>SUM(Q12:Q15)</f>
        <v>161173161</v>
      </c>
      <c r="R11" s="98">
        <f>SUM(R12:R15)</f>
        <v>75428775</v>
      </c>
      <c r="S11" s="98">
        <f>SUM(S12:S15)</f>
        <v>118580264</v>
      </c>
      <c r="T11" s="98">
        <f>SUM(T12:T15)</f>
        <v>118021672</v>
      </c>
    </row>
    <row r="12" spans="1:20" s="59" customFormat="1" ht="25.5" customHeight="1">
      <c r="A12" s="72">
        <v>1</v>
      </c>
      <c r="B12" s="73" t="s">
        <v>376</v>
      </c>
      <c r="C12" s="74">
        <f>Q12/1000000</f>
        <v>62.442898999999997</v>
      </c>
      <c r="D12" s="74">
        <v>60</v>
      </c>
      <c r="E12" s="74"/>
      <c r="F12" s="75">
        <v>85.001999999999995</v>
      </c>
      <c r="G12" s="74">
        <f t="shared" ref="G12" si="1">D12-F12</f>
        <v>-25.001999999999995</v>
      </c>
      <c r="H12" s="75">
        <f>133.544995-T12/1000000+R12/1000000</f>
        <v>96.417560000000009</v>
      </c>
      <c r="I12" s="74"/>
      <c r="J12" s="74">
        <f>49+S12/1000000</f>
        <v>74.315463999999992</v>
      </c>
      <c r="K12" s="74">
        <f t="shared" ref="K12:K14" si="2">H12-J12</f>
        <v>22.102096000000017</v>
      </c>
      <c r="L12" s="74">
        <f>C12+H12-J12</f>
        <v>84.544995</v>
      </c>
      <c r="M12" s="90"/>
      <c r="N12" s="88" t="s">
        <v>375</v>
      </c>
      <c r="O12" s="89"/>
      <c r="P12" s="91" t="s">
        <v>388</v>
      </c>
      <c r="Q12" s="99">
        <v>62442899</v>
      </c>
      <c r="R12" s="100">
        <v>30525000</v>
      </c>
      <c r="S12" s="100">
        <v>25315464</v>
      </c>
      <c r="T12" s="100">
        <v>67652435</v>
      </c>
    </row>
    <row r="13" spans="1:20" s="59" customFormat="1" ht="25.5" customHeight="1">
      <c r="A13" s="72">
        <v>3</v>
      </c>
      <c r="B13" s="73" t="s">
        <v>377</v>
      </c>
      <c r="C13" s="74">
        <f>Q13/1000000</f>
        <v>4.774</v>
      </c>
      <c r="D13" s="74">
        <v>116.229</v>
      </c>
      <c r="E13" s="74"/>
      <c r="F13" s="74">
        <v>83.683999999999997</v>
      </c>
      <c r="G13" s="74">
        <f>D13-F13</f>
        <v>32.545000000000002</v>
      </c>
      <c r="H13" s="74">
        <f>68.557-T13/1000000+R13/1000000</f>
        <v>82.698000000000008</v>
      </c>
      <c r="I13" s="74"/>
      <c r="J13" s="74">
        <f>59.837+S13/1000000</f>
        <v>78.75200000000001</v>
      </c>
      <c r="K13" s="74">
        <f>H13-J13</f>
        <v>3.945999999999998</v>
      </c>
      <c r="L13" s="74">
        <f t="shared" ref="L13" si="3">C13+H13-J13</f>
        <v>8.7199999999999989</v>
      </c>
      <c r="M13" s="90"/>
      <c r="N13" s="88" t="s">
        <v>375</v>
      </c>
      <c r="O13" s="89"/>
      <c r="P13" s="92" t="s">
        <v>389</v>
      </c>
      <c r="Q13" s="99">
        <v>4774000</v>
      </c>
      <c r="R13" s="100">
        <v>30385000</v>
      </c>
      <c r="S13" s="100">
        <v>18915000</v>
      </c>
      <c r="T13" s="100">
        <v>16244000</v>
      </c>
    </row>
    <row r="14" spans="1:20" s="59" customFormat="1" ht="25.5" customHeight="1">
      <c r="A14" s="72">
        <v>4</v>
      </c>
      <c r="B14" s="73" t="s">
        <v>378</v>
      </c>
      <c r="C14" s="74">
        <f>Q14/1000000</f>
        <v>10.036300000000001</v>
      </c>
      <c r="D14" s="76">
        <f>F14</f>
        <v>0</v>
      </c>
      <c r="E14" s="76"/>
      <c r="F14" s="76"/>
      <c r="G14" s="74">
        <f>D14-F14</f>
        <v>0</v>
      </c>
      <c r="H14" s="76"/>
      <c r="I14" s="76"/>
      <c r="J14" s="74"/>
      <c r="K14" s="74">
        <f t="shared" si="2"/>
        <v>0</v>
      </c>
      <c r="L14" s="74">
        <f>C14+H14-J14</f>
        <v>10.036300000000001</v>
      </c>
      <c r="M14" s="90"/>
      <c r="N14" s="88" t="s">
        <v>375</v>
      </c>
      <c r="O14" s="89"/>
      <c r="P14" s="91" t="s">
        <v>390</v>
      </c>
      <c r="Q14" s="99">
        <v>10036300</v>
      </c>
      <c r="R14" s="100"/>
      <c r="S14" s="100"/>
      <c r="T14" s="100">
        <v>10036300</v>
      </c>
    </row>
    <row r="15" spans="1:20" s="60" customFormat="1" ht="27.6">
      <c r="A15" s="77">
        <v>5</v>
      </c>
      <c r="B15" s="78" t="s">
        <v>379</v>
      </c>
      <c r="C15" s="79">
        <f>Q15/1000000</f>
        <v>83.919961999999998</v>
      </c>
      <c r="D15" s="80">
        <v>53</v>
      </c>
      <c r="E15" s="80"/>
      <c r="F15" s="80">
        <v>63.413499999999999</v>
      </c>
      <c r="G15" s="79">
        <f>D15-F15</f>
        <v>-10.413499999999999</v>
      </c>
      <c r="H15" s="80">
        <v>140.00905499999999</v>
      </c>
      <c r="I15" s="80"/>
      <c r="J15" s="80">
        <f>50.8+S15/1000000</f>
        <v>125.1498</v>
      </c>
      <c r="K15" s="80">
        <f>H15-J15</f>
        <v>14.85925499999999</v>
      </c>
      <c r="L15" s="79">
        <f>C15+H15-J15</f>
        <v>98.779216999999989</v>
      </c>
      <c r="M15" s="93" t="s">
        <v>380</v>
      </c>
      <c r="N15" s="94" t="s">
        <v>381</v>
      </c>
      <c r="O15" s="95"/>
      <c r="P15" s="91" t="s">
        <v>379</v>
      </c>
      <c r="Q15" s="99">
        <v>83919962</v>
      </c>
      <c r="R15" s="100">
        <v>14518775</v>
      </c>
      <c r="S15" s="100">
        <v>74349800</v>
      </c>
      <c r="T15" s="100">
        <v>24088937</v>
      </c>
    </row>
    <row r="16" spans="1:20">
      <c r="H16" s="81"/>
    </row>
  </sheetData>
  <mergeCells count="18">
    <mergeCell ref="A1:D1"/>
    <mergeCell ref="A2:C2"/>
    <mergeCell ref="A3:N3"/>
    <mergeCell ref="A4:L4"/>
    <mergeCell ref="A5:L5"/>
    <mergeCell ref="A7:A9"/>
    <mergeCell ref="B7:B9"/>
    <mergeCell ref="C7:C9"/>
    <mergeCell ref="F8:F9"/>
    <mergeCell ref="G8:G9"/>
    <mergeCell ref="L7:L9"/>
    <mergeCell ref="M7:M9"/>
    <mergeCell ref="D7:G7"/>
    <mergeCell ref="H7:K7"/>
    <mergeCell ref="D8:E8"/>
    <mergeCell ref="H8:I8"/>
    <mergeCell ref="J8:J9"/>
    <mergeCell ref="K8:K9"/>
  </mergeCells>
  <pageMargins left="0.43307086614173201" right="0.35433070866141703" top="0.511811023622047" bottom="0.74803149606299202" header="0.31496062992126" footer="0.31496062992126"/>
  <pageSetup paperSize="9" scale="80" orientation="landscape"/>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selection activeCell="I18" sqref="I18"/>
    </sheetView>
  </sheetViews>
  <sheetFormatPr defaultColWidth="11.109375" defaultRowHeight="15.6"/>
  <cols>
    <col min="1" max="1" width="7.88671875" style="4" customWidth="1"/>
    <col min="2" max="2" width="51.33203125" style="4" customWidth="1"/>
    <col min="3" max="5" width="11.109375" style="4" customWidth="1"/>
    <col min="6" max="255" width="11.109375" style="4"/>
    <col min="256" max="256" width="7.88671875" style="4" customWidth="1"/>
    <col min="257" max="257" width="53.5546875" style="4" customWidth="1"/>
    <col min="258" max="258" width="20.5546875" style="4" customWidth="1"/>
    <col min="259" max="259" width="16.88671875" style="4" customWidth="1"/>
    <col min="260" max="260" width="15.6640625" style="4" customWidth="1"/>
    <col min="261" max="511" width="11.109375" style="4"/>
    <col min="512" max="512" width="7.88671875" style="4" customWidth="1"/>
    <col min="513" max="513" width="53.5546875" style="4" customWidth="1"/>
    <col min="514" max="514" width="20.5546875" style="4" customWidth="1"/>
    <col min="515" max="515" width="16.88671875" style="4" customWidth="1"/>
    <col min="516" max="516" width="15.6640625" style="4" customWidth="1"/>
    <col min="517" max="767" width="11.109375" style="4"/>
    <col min="768" max="768" width="7.88671875" style="4" customWidth="1"/>
    <col min="769" max="769" width="53.5546875" style="4" customWidth="1"/>
    <col min="770" max="770" width="20.5546875" style="4" customWidth="1"/>
    <col min="771" max="771" width="16.88671875" style="4" customWidth="1"/>
    <col min="772" max="772" width="15.6640625" style="4" customWidth="1"/>
    <col min="773" max="1023" width="11.109375" style="4"/>
    <col min="1024" max="1024" width="7.88671875" style="4" customWidth="1"/>
    <col min="1025" max="1025" width="53.5546875" style="4" customWidth="1"/>
    <col min="1026" max="1026" width="20.5546875" style="4" customWidth="1"/>
    <col min="1027" max="1027" width="16.88671875" style="4" customWidth="1"/>
    <col min="1028" max="1028" width="15.6640625" style="4" customWidth="1"/>
    <col min="1029" max="1279" width="11.109375" style="4"/>
    <col min="1280" max="1280" width="7.88671875" style="4" customWidth="1"/>
    <col min="1281" max="1281" width="53.5546875" style="4" customWidth="1"/>
    <col min="1282" max="1282" width="20.5546875" style="4" customWidth="1"/>
    <col min="1283" max="1283" width="16.88671875" style="4" customWidth="1"/>
    <col min="1284" max="1284" width="15.6640625" style="4" customWidth="1"/>
    <col min="1285" max="1535" width="11.109375" style="4"/>
    <col min="1536" max="1536" width="7.88671875" style="4" customWidth="1"/>
    <col min="1537" max="1537" width="53.5546875" style="4" customWidth="1"/>
    <col min="1538" max="1538" width="20.5546875" style="4" customWidth="1"/>
    <col min="1539" max="1539" width="16.88671875" style="4" customWidth="1"/>
    <col min="1540" max="1540" width="15.6640625" style="4" customWidth="1"/>
    <col min="1541" max="1791" width="11.109375" style="4"/>
    <col min="1792" max="1792" width="7.88671875" style="4" customWidth="1"/>
    <col min="1793" max="1793" width="53.5546875" style="4" customWidth="1"/>
    <col min="1794" max="1794" width="20.5546875" style="4" customWidth="1"/>
    <col min="1795" max="1795" width="16.88671875" style="4" customWidth="1"/>
    <col min="1796" max="1796" width="15.6640625" style="4" customWidth="1"/>
    <col min="1797" max="2047" width="11.109375" style="4"/>
    <col min="2048" max="2048" width="7.88671875" style="4" customWidth="1"/>
    <col min="2049" max="2049" width="53.5546875" style="4" customWidth="1"/>
    <col min="2050" max="2050" width="20.5546875" style="4" customWidth="1"/>
    <col min="2051" max="2051" width="16.88671875" style="4" customWidth="1"/>
    <col min="2052" max="2052" width="15.6640625" style="4" customWidth="1"/>
    <col min="2053" max="2303" width="11.109375" style="4"/>
    <col min="2304" max="2304" width="7.88671875" style="4" customWidth="1"/>
    <col min="2305" max="2305" width="53.5546875" style="4" customWidth="1"/>
    <col min="2306" max="2306" width="20.5546875" style="4" customWidth="1"/>
    <col min="2307" max="2307" width="16.88671875" style="4" customWidth="1"/>
    <col min="2308" max="2308" width="15.6640625" style="4" customWidth="1"/>
    <col min="2309" max="2559" width="11.109375" style="4"/>
    <col min="2560" max="2560" width="7.88671875" style="4" customWidth="1"/>
    <col min="2561" max="2561" width="53.5546875" style="4" customWidth="1"/>
    <col min="2562" max="2562" width="20.5546875" style="4" customWidth="1"/>
    <col min="2563" max="2563" width="16.88671875" style="4" customWidth="1"/>
    <col min="2564" max="2564" width="15.6640625" style="4" customWidth="1"/>
    <col min="2565" max="2815" width="11.109375" style="4"/>
    <col min="2816" max="2816" width="7.88671875" style="4" customWidth="1"/>
    <col min="2817" max="2817" width="53.5546875" style="4" customWidth="1"/>
    <col min="2818" max="2818" width="20.5546875" style="4" customWidth="1"/>
    <col min="2819" max="2819" width="16.88671875" style="4" customWidth="1"/>
    <col min="2820" max="2820" width="15.6640625" style="4" customWidth="1"/>
    <col min="2821" max="3071" width="11.109375" style="4"/>
    <col min="3072" max="3072" width="7.88671875" style="4" customWidth="1"/>
    <col min="3073" max="3073" width="53.5546875" style="4" customWidth="1"/>
    <col min="3074" max="3074" width="20.5546875" style="4" customWidth="1"/>
    <col min="3075" max="3075" width="16.88671875" style="4" customWidth="1"/>
    <col min="3076" max="3076" width="15.6640625" style="4" customWidth="1"/>
    <col min="3077" max="3327" width="11.109375" style="4"/>
    <col min="3328" max="3328" width="7.88671875" style="4" customWidth="1"/>
    <col min="3329" max="3329" width="53.5546875" style="4" customWidth="1"/>
    <col min="3330" max="3330" width="20.5546875" style="4" customWidth="1"/>
    <col min="3331" max="3331" width="16.88671875" style="4" customWidth="1"/>
    <col min="3332" max="3332" width="15.6640625" style="4" customWidth="1"/>
    <col min="3333" max="3583" width="11.109375" style="4"/>
    <col min="3584" max="3584" width="7.88671875" style="4" customWidth="1"/>
    <col min="3585" max="3585" width="53.5546875" style="4" customWidth="1"/>
    <col min="3586" max="3586" width="20.5546875" style="4" customWidth="1"/>
    <col min="3587" max="3587" width="16.88671875" style="4" customWidth="1"/>
    <col min="3588" max="3588" width="15.6640625" style="4" customWidth="1"/>
    <col min="3589" max="3839" width="11.109375" style="4"/>
    <col min="3840" max="3840" width="7.88671875" style="4" customWidth="1"/>
    <col min="3841" max="3841" width="53.5546875" style="4" customWidth="1"/>
    <col min="3842" max="3842" width="20.5546875" style="4" customWidth="1"/>
    <col min="3843" max="3843" width="16.88671875" style="4" customWidth="1"/>
    <col min="3844" max="3844" width="15.6640625" style="4" customWidth="1"/>
    <col min="3845" max="4095" width="11.109375" style="4"/>
    <col min="4096" max="4096" width="7.88671875" style="4" customWidth="1"/>
    <col min="4097" max="4097" width="53.5546875" style="4" customWidth="1"/>
    <col min="4098" max="4098" width="20.5546875" style="4" customWidth="1"/>
    <col min="4099" max="4099" width="16.88671875" style="4" customWidth="1"/>
    <col min="4100" max="4100" width="15.6640625" style="4" customWidth="1"/>
    <col min="4101" max="4351" width="11.109375" style="4"/>
    <col min="4352" max="4352" width="7.88671875" style="4" customWidth="1"/>
    <col min="4353" max="4353" width="53.5546875" style="4" customWidth="1"/>
    <col min="4354" max="4354" width="20.5546875" style="4" customWidth="1"/>
    <col min="4355" max="4355" width="16.88671875" style="4" customWidth="1"/>
    <col min="4356" max="4356" width="15.6640625" style="4" customWidth="1"/>
    <col min="4357" max="4607" width="11.109375" style="4"/>
    <col min="4608" max="4608" width="7.88671875" style="4" customWidth="1"/>
    <col min="4609" max="4609" width="53.5546875" style="4" customWidth="1"/>
    <col min="4610" max="4610" width="20.5546875" style="4" customWidth="1"/>
    <col min="4611" max="4611" width="16.88671875" style="4" customWidth="1"/>
    <col min="4612" max="4612" width="15.6640625" style="4" customWidth="1"/>
    <col min="4613" max="4863" width="11.109375" style="4"/>
    <col min="4864" max="4864" width="7.88671875" style="4" customWidth="1"/>
    <col min="4865" max="4865" width="53.5546875" style="4" customWidth="1"/>
    <col min="4866" max="4866" width="20.5546875" style="4" customWidth="1"/>
    <col min="4867" max="4867" width="16.88671875" style="4" customWidth="1"/>
    <col min="4868" max="4868" width="15.6640625" style="4" customWidth="1"/>
    <col min="4869" max="5119" width="11.109375" style="4"/>
    <col min="5120" max="5120" width="7.88671875" style="4" customWidth="1"/>
    <col min="5121" max="5121" width="53.5546875" style="4" customWidth="1"/>
    <col min="5122" max="5122" width="20.5546875" style="4" customWidth="1"/>
    <col min="5123" max="5123" width="16.88671875" style="4" customWidth="1"/>
    <col min="5124" max="5124" width="15.6640625" style="4" customWidth="1"/>
    <col min="5125" max="5375" width="11.109375" style="4"/>
    <col min="5376" max="5376" width="7.88671875" style="4" customWidth="1"/>
    <col min="5377" max="5377" width="53.5546875" style="4" customWidth="1"/>
    <col min="5378" max="5378" width="20.5546875" style="4" customWidth="1"/>
    <col min="5379" max="5379" width="16.88671875" style="4" customWidth="1"/>
    <col min="5380" max="5380" width="15.6640625" style="4" customWidth="1"/>
    <col min="5381" max="5631" width="11.109375" style="4"/>
    <col min="5632" max="5632" width="7.88671875" style="4" customWidth="1"/>
    <col min="5633" max="5633" width="53.5546875" style="4" customWidth="1"/>
    <col min="5634" max="5634" width="20.5546875" style="4" customWidth="1"/>
    <col min="5635" max="5635" width="16.88671875" style="4" customWidth="1"/>
    <col min="5636" max="5636" width="15.6640625" style="4" customWidth="1"/>
    <col min="5637" max="5887" width="11.109375" style="4"/>
    <col min="5888" max="5888" width="7.88671875" style="4" customWidth="1"/>
    <col min="5889" max="5889" width="53.5546875" style="4" customWidth="1"/>
    <col min="5890" max="5890" width="20.5546875" style="4" customWidth="1"/>
    <col min="5891" max="5891" width="16.88671875" style="4" customWidth="1"/>
    <col min="5892" max="5892" width="15.6640625" style="4" customWidth="1"/>
    <col min="5893" max="6143" width="11.109375" style="4"/>
    <col min="6144" max="6144" width="7.88671875" style="4" customWidth="1"/>
    <col min="6145" max="6145" width="53.5546875" style="4" customWidth="1"/>
    <col min="6146" max="6146" width="20.5546875" style="4" customWidth="1"/>
    <col min="6147" max="6147" width="16.88671875" style="4" customWidth="1"/>
    <col min="6148" max="6148" width="15.6640625" style="4" customWidth="1"/>
    <col min="6149" max="6399" width="11.109375" style="4"/>
    <col min="6400" max="6400" width="7.88671875" style="4" customWidth="1"/>
    <col min="6401" max="6401" width="53.5546875" style="4" customWidth="1"/>
    <col min="6402" max="6402" width="20.5546875" style="4" customWidth="1"/>
    <col min="6403" max="6403" width="16.88671875" style="4" customWidth="1"/>
    <col min="6404" max="6404" width="15.6640625" style="4" customWidth="1"/>
    <col min="6405" max="6655" width="11.109375" style="4"/>
    <col min="6656" max="6656" width="7.88671875" style="4" customWidth="1"/>
    <col min="6657" max="6657" width="53.5546875" style="4" customWidth="1"/>
    <col min="6658" max="6658" width="20.5546875" style="4" customWidth="1"/>
    <col min="6659" max="6659" width="16.88671875" style="4" customWidth="1"/>
    <col min="6660" max="6660" width="15.6640625" style="4" customWidth="1"/>
    <col min="6661" max="6911" width="11.109375" style="4"/>
    <col min="6912" max="6912" width="7.88671875" style="4" customWidth="1"/>
    <col min="6913" max="6913" width="53.5546875" style="4" customWidth="1"/>
    <col min="6914" max="6914" width="20.5546875" style="4" customWidth="1"/>
    <col min="6915" max="6915" width="16.88671875" style="4" customWidth="1"/>
    <col min="6916" max="6916" width="15.6640625" style="4" customWidth="1"/>
    <col min="6917" max="7167" width="11.109375" style="4"/>
    <col min="7168" max="7168" width="7.88671875" style="4" customWidth="1"/>
    <col min="7169" max="7169" width="53.5546875" style="4" customWidth="1"/>
    <col min="7170" max="7170" width="20.5546875" style="4" customWidth="1"/>
    <col min="7171" max="7171" width="16.88671875" style="4" customWidth="1"/>
    <col min="7172" max="7172" width="15.6640625" style="4" customWidth="1"/>
    <col min="7173" max="7423" width="11.109375" style="4"/>
    <col min="7424" max="7424" width="7.88671875" style="4" customWidth="1"/>
    <col min="7425" max="7425" width="53.5546875" style="4" customWidth="1"/>
    <col min="7426" max="7426" width="20.5546875" style="4" customWidth="1"/>
    <col min="7427" max="7427" width="16.88671875" style="4" customWidth="1"/>
    <col min="7428" max="7428" width="15.6640625" style="4" customWidth="1"/>
    <col min="7429" max="7679" width="11.109375" style="4"/>
    <col min="7680" max="7680" width="7.88671875" style="4" customWidth="1"/>
    <col min="7681" max="7681" width="53.5546875" style="4" customWidth="1"/>
    <col min="7682" max="7682" width="20.5546875" style="4" customWidth="1"/>
    <col min="7683" max="7683" width="16.88671875" style="4" customWidth="1"/>
    <col min="7684" max="7684" width="15.6640625" style="4" customWidth="1"/>
    <col min="7685" max="7935" width="11.109375" style="4"/>
    <col min="7936" max="7936" width="7.88671875" style="4" customWidth="1"/>
    <col min="7937" max="7937" width="53.5546875" style="4" customWidth="1"/>
    <col min="7938" max="7938" width="20.5546875" style="4" customWidth="1"/>
    <col min="7939" max="7939" width="16.88671875" style="4" customWidth="1"/>
    <col min="7940" max="7940" width="15.6640625" style="4" customWidth="1"/>
    <col min="7941" max="8191" width="11.109375" style="4"/>
    <col min="8192" max="8192" width="7.88671875" style="4" customWidth="1"/>
    <col min="8193" max="8193" width="53.5546875" style="4" customWidth="1"/>
    <col min="8194" max="8194" width="20.5546875" style="4" customWidth="1"/>
    <col min="8195" max="8195" width="16.88671875" style="4" customWidth="1"/>
    <col min="8196" max="8196" width="15.6640625" style="4" customWidth="1"/>
    <col min="8197" max="8447" width="11.109375" style="4"/>
    <col min="8448" max="8448" width="7.88671875" style="4" customWidth="1"/>
    <col min="8449" max="8449" width="53.5546875" style="4" customWidth="1"/>
    <col min="8450" max="8450" width="20.5546875" style="4" customWidth="1"/>
    <col min="8451" max="8451" width="16.88671875" style="4" customWidth="1"/>
    <col min="8452" max="8452" width="15.6640625" style="4" customWidth="1"/>
    <col min="8453" max="8703" width="11.109375" style="4"/>
    <col min="8704" max="8704" width="7.88671875" style="4" customWidth="1"/>
    <col min="8705" max="8705" width="53.5546875" style="4" customWidth="1"/>
    <col min="8706" max="8706" width="20.5546875" style="4" customWidth="1"/>
    <col min="8707" max="8707" width="16.88671875" style="4" customWidth="1"/>
    <col min="8708" max="8708" width="15.6640625" style="4" customWidth="1"/>
    <col min="8709" max="8959" width="11.109375" style="4"/>
    <col min="8960" max="8960" width="7.88671875" style="4" customWidth="1"/>
    <col min="8961" max="8961" width="53.5546875" style="4" customWidth="1"/>
    <col min="8962" max="8962" width="20.5546875" style="4" customWidth="1"/>
    <col min="8963" max="8963" width="16.88671875" style="4" customWidth="1"/>
    <col min="8964" max="8964" width="15.6640625" style="4" customWidth="1"/>
    <col min="8965" max="9215" width="11.109375" style="4"/>
    <col min="9216" max="9216" width="7.88671875" style="4" customWidth="1"/>
    <col min="9217" max="9217" width="53.5546875" style="4" customWidth="1"/>
    <col min="9218" max="9218" width="20.5546875" style="4" customWidth="1"/>
    <col min="9219" max="9219" width="16.88671875" style="4" customWidth="1"/>
    <col min="9220" max="9220" width="15.6640625" style="4" customWidth="1"/>
    <col min="9221" max="9471" width="11.109375" style="4"/>
    <col min="9472" max="9472" width="7.88671875" style="4" customWidth="1"/>
    <col min="9473" max="9473" width="53.5546875" style="4" customWidth="1"/>
    <col min="9474" max="9474" width="20.5546875" style="4" customWidth="1"/>
    <col min="9475" max="9475" width="16.88671875" style="4" customWidth="1"/>
    <col min="9476" max="9476" width="15.6640625" style="4" customWidth="1"/>
    <col min="9477" max="9727" width="11.109375" style="4"/>
    <col min="9728" max="9728" width="7.88671875" style="4" customWidth="1"/>
    <col min="9729" max="9729" width="53.5546875" style="4" customWidth="1"/>
    <col min="9730" max="9730" width="20.5546875" style="4" customWidth="1"/>
    <col min="9731" max="9731" width="16.88671875" style="4" customWidth="1"/>
    <col min="9732" max="9732" width="15.6640625" style="4" customWidth="1"/>
    <col min="9733" max="9983" width="11.109375" style="4"/>
    <col min="9984" max="9984" width="7.88671875" style="4" customWidth="1"/>
    <col min="9985" max="9985" width="53.5546875" style="4" customWidth="1"/>
    <col min="9986" max="9986" width="20.5546875" style="4" customWidth="1"/>
    <col min="9987" max="9987" width="16.88671875" style="4" customWidth="1"/>
    <col min="9988" max="9988" width="15.6640625" style="4" customWidth="1"/>
    <col min="9989" max="10239" width="11.109375" style="4"/>
    <col min="10240" max="10240" width="7.88671875" style="4" customWidth="1"/>
    <col min="10241" max="10241" width="53.5546875" style="4" customWidth="1"/>
    <col min="10242" max="10242" width="20.5546875" style="4" customWidth="1"/>
    <col min="10243" max="10243" width="16.88671875" style="4" customWidth="1"/>
    <col min="10244" max="10244" width="15.6640625" style="4" customWidth="1"/>
    <col min="10245" max="10495" width="11.109375" style="4"/>
    <col min="10496" max="10496" width="7.88671875" style="4" customWidth="1"/>
    <col min="10497" max="10497" width="53.5546875" style="4" customWidth="1"/>
    <col min="10498" max="10498" width="20.5546875" style="4" customWidth="1"/>
    <col min="10499" max="10499" width="16.88671875" style="4" customWidth="1"/>
    <col min="10500" max="10500" width="15.6640625" style="4" customWidth="1"/>
    <col min="10501" max="10751" width="11.109375" style="4"/>
    <col min="10752" max="10752" width="7.88671875" style="4" customWidth="1"/>
    <col min="10753" max="10753" width="53.5546875" style="4" customWidth="1"/>
    <col min="10754" max="10754" width="20.5546875" style="4" customWidth="1"/>
    <col min="10755" max="10755" width="16.88671875" style="4" customWidth="1"/>
    <col min="10756" max="10756" width="15.6640625" style="4" customWidth="1"/>
    <col min="10757" max="11007" width="11.109375" style="4"/>
    <col min="11008" max="11008" width="7.88671875" style="4" customWidth="1"/>
    <col min="11009" max="11009" width="53.5546875" style="4" customWidth="1"/>
    <col min="11010" max="11010" width="20.5546875" style="4" customWidth="1"/>
    <col min="11011" max="11011" width="16.88671875" style="4" customWidth="1"/>
    <col min="11012" max="11012" width="15.6640625" style="4" customWidth="1"/>
    <col min="11013" max="11263" width="11.109375" style="4"/>
    <col min="11264" max="11264" width="7.88671875" style="4" customWidth="1"/>
    <col min="11265" max="11265" width="53.5546875" style="4" customWidth="1"/>
    <col min="11266" max="11266" width="20.5546875" style="4" customWidth="1"/>
    <col min="11267" max="11267" width="16.88671875" style="4" customWidth="1"/>
    <col min="11268" max="11268" width="15.6640625" style="4" customWidth="1"/>
    <col min="11269" max="11519" width="11.109375" style="4"/>
    <col min="11520" max="11520" width="7.88671875" style="4" customWidth="1"/>
    <col min="11521" max="11521" width="53.5546875" style="4" customWidth="1"/>
    <col min="11522" max="11522" width="20.5546875" style="4" customWidth="1"/>
    <col min="11523" max="11523" width="16.88671875" style="4" customWidth="1"/>
    <col min="11524" max="11524" width="15.6640625" style="4" customWidth="1"/>
    <col min="11525" max="11775" width="11.109375" style="4"/>
    <col min="11776" max="11776" width="7.88671875" style="4" customWidth="1"/>
    <col min="11777" max="11777" width="53.5546875" style="4" customWidth="1"/>
    <col min="11778" max="11778" width="20.5546875" style="4" customWidth="1"/>
    <col min="11779" max="11779" width="16.88671875" style="4" customWidth="1"/>
    <col min="11780" max="11780" width="15.6640625" style="4" customWidth="1"/>
    <col min="11781" max="12031" width="11.109375" style="4"/>
    <col min="12032" max="12032" width="7.88671875" style="4" customWidth="1"/>
    <col min="12033" max="12033" width="53.5546875" style="4" customWidth="1"/>
    <col min="12034" max="12034" width="20.5546875" style="4" customWidth="1"/>
    <col min="12035" max="12035" width="16.88671875" style="4" customWidth="1"/>
    <col min="12036" max="12036" width="15.6640625" style="4" customWidth="1"/>
    <col min="12037" max="12287" width="11.109375" style="4"/>
    <col min="12288" max="12288" width="7.88671875" style="4" customWidth="1"/>
    <col min="12289" max="12289" width="53.5546875" style="4" customWidth="1"/>
    <col min="12290" max="12290" width="20.5546875" style="4" customWidth="1"/>
    <col min="12291" max="12291" width="16.88671875" style="4" customWidth="1"/>
    <col min="12292" max="12292" width="15.6640625" style="4" customWidth="1"/>
    <col min="12293" max="12543" width="11.109375" style="4"/>
    <col min="12544" max="12544" width="7.88671875" style="4" customWidth="1"/>
    <col min="12545" max="12545" width="53.5546875" style="4" customWidth="1"/>
    <col min="12546" max="12546" width="20.5546875" style="4" customWidth="1"/>
    <col min="12547" max="12547" width="16.88671875" style="4" customWidth="1"/>
    <col min="12548" max="12548" width="15.6640625" style="4" customWidth="1"/>
    <col min="12549" max="12799" width="11.109375" style="4"/>
    <col min="12800" max="12800" width="7.88671875" style="4" customWidth="1"/>
    <col min="12801" max="12801" width="53.5546875" style="4" customWidth="1"/>
    <col min="12802" max="12802" width="20.5546875" style="4" customWidth="1"/>
    <col min="12803" max="12803" width="16.88671875" style="4" customWidth="1"/>
    <col min="12804" max="12804" width="15.6640625" style="4" customWidth="1"/>
    <col min="12805" max="13055" width="11.109375" style="4"/>
    <col min="13056" max="13056" width="7.88671875" style="4" customWidth="1"/>
    <col min="13057" max="13057" width="53.5546875" style="4" customWidth="1"/>
    <col min="13058" max="13058" width="20.5546875" style="4" customWidth="1"/>
    <col min="13059" max="13059" width="16.88671875" style="4" customWidth="1"/>
    <col min="13060" max="13060" width="15.6640625" style="4" customWidth="1"/>
    <col min="13061" max="13311" width="11.109375" style="4"/>
    <col min="13312" max="13312" width="7.88671875" style="4" customWidth="1"/>
    <col min="13313" max="13313" width="53.5546875" style="4" customWidth="1"/>
    <col min="13314" max="13314" width="20.5546875" style="4" customWidth="1"/>
    <col min="13315" max="13315" width="16.88671875" style="4" customWidth="1"/>
    <col min="13316" max="13316" width="15.6640625" style="4" customWidth="1"/>
    <col min="13317" max="13567" width="11.109375" style="4"/>
    <col min="13568" max="13568" width="7.88671875" style="4" customWidth="1"/>
    <col min="13569" max="13569" width="53.5546875" style="4" customWidth="1"/>
    <col min="13570" max="13570" width="20.5546875" style="4" customWidth="1"/>
    <col min="13571" max="13571" width="16.88671875" style="4" customWidth="1"/>
    <col min="13572" max="13572" width="15.6640625" style="4" customWidth="1"/>
    <col min="13573" max="13823" width="11.109375" style="4"/>
    <col min="13824" max="13824" width="7.88671875" style="4" customWidth="1"/>
    <col min="13825" max="13825" width="53.5546875" style="4" customWidth="1"/>
    <col min="13826" max="13826" width="20.5546875" style="4" customWidth="1"/>
    <col min="13827" max="13827" width="16.88671875" style="4" customWidth="1"/>
    <col min="13828" max="13828" width="15.6640625" style="4" customWidth="1"/>
    <col min="13829" max="14079" width="11.109375" style="4"/>
    <col min="14080" max="14080" width="7.88671875" style="4" customWidth="1"/>
    <col min="14081" max="14081" width="53.5546875" style="4" customWidth="1"/>
    <col min="14082" max="14082" width="20.5546875" style="4" customWidth="1"/>
    <col min="14083" max="14083" width="16.88671875" style="4" customWidth="1"/>
    <col min="14084" max="14084" width="15.6640625" style="4" customWidth="1"/>
    <col min="14085" max="14335" width="11.109375" style="4"/>
    <col min="14336" max="14336" width="7.88671875" style="4" customWidth="1"/>
    <col min="14337" max="14337" width="53.5546875" style="4" customWidth="1"/>
    <col min="14338" max="14338" width="20.5546875" style="4" customWidth="1"/>
    <col min="14339" max="14339" width="16.88671875" style="4" customWidth="1"/>
    <col min="14340" max="14340" width="15.6640625" style="4" customWidth="1"/>
    <col min="14341" max="14591" width="11.109375" style="4"/>
    <col min="14592" max="14592" width="7.88671875" style="4" customWidth="1"/>
    <col min="14593" max="14593" width="53.5546875" style="4" customWidth="1"/>
    <col min="14594" max="14594" width="20.5546875" style="4" customWidth="1"/>
    <col min="14595" max="14595" width="16.88671875" style="4" customWidth="1"/>
    <col min="14596" max="14596" width="15.6640625" style="4" customWidth="1"/>
    <col min="14597" max="14847" width="11.109375" style="4"/>
    <col min="14848" max="14848" width="7.88671875" style="4" customWidth="1"/>
    <col min="14849" max="14849" width="53.5546875" style="4" customWidth="1"/>
    <col min="14850" max="14850" width="20.5546875" style="4" customWidth="1"/>
    <col min="14851" max="14851" width="16.88671875" style="4" customWidth="1"/>
    <col min="14852" max="14852" width="15.6640625" style="4" customWidth="1"/>
    <col min="14853" max="15103" width="11.109375" style="4"/>
    <col min="15104" max="15104" width="7.88671875" style="4" customWidth="1"/>
    <col min="15105" max="15105" width="53.5546875" style="4" customWidth="1"/>
    <col min="15106" max="15106" width="20.5546875" style="4" customWidth="1"/>
    <col min="15107" max="15107" width="16.88671875" style="4" customWidth="1"/>
    <col min="15108" max="15108" width="15.6640625" style="4" customWidth="1"/>
    <col min="15109" max="15359" width="11.109375" style="4"/>
    <col min="15360" max="15360" width="7.88671875" style="4" customWidth="1"/>
    <col min="15361" max="15361" width="53.5546875" style="4" customWidth="1"/>
    <col min="15362" max="15362" width="20.5546875" style="4" customWidth="1"/>
    <col min="15363" max="15363" width="16.88671875" style="4" customWidth="1"/>
    <col min="15364" max="15364" width="15.6640625" style="4" customWidth="1"/>
    <col min="15365" max="15615" width="11.109375" style="4"/>
    <col min="15616" max="15616" width="7.88671875" style="4" customWidth="1"/>
    <col min="15617" max="15617" width="53.5546875" style="4" customWidth="1"/>
    <col min="15618" max="15618" width="20.5546875" style="4" customWidth="1"/>
    <col min="15619" max="15619" width="16.88671875" style="4" customWidth="1"/>
    <col min="15620" max="15620" width="15.6640625" style="4" customWidth="1"/>
    <col min="15621" max="15871" width="11.109375" style="4"/>
    <col min="15872" max="15872" width="7.88671875" style="4" customWidth="1"/>
    <col min="15873" max="15873" width="53.5546875" style="4" customWidth="1"/>
    <col min="15874" max="15874" width="20.5546875" style="4" customWidth="1"/>
    <col min="15875" max="15875" width="16.88671875" style="4" customWidth="1"/>
    <col min="15876" max="15876" width="15.6640625" style="4" customWidth="1"/>
    <col min="15877" max="16127" width="11.109375" style="4"/>
    <col min="16128" max="16128" width="7.88671875" style="4" customWidth="1"/>
    <col min="16129" max="16129" width="53.5546875" style="4" customWidth="1"/>
    <col min="16130" max="16130" width="20.5546875" style="4" customWidth="1"/>
    <col min="16131" max="16131" width="16.88671875" style="4" customWidth="1"/>
    <col min="16132" max="16132" width="15.6640625" style="4" customWidth="1"/>
    <col min="16133" max="16384" width="11.109375" style="4"/>
  </cols>
  <sheetData>
    <row r="1" spans="1:10" ht="27.75" customHeight="1">
      <c r="A1" s="888" t="s">
        <v>0</v>
      </c>
      <c r="B1" s="888"/>
      <c r="C1" s="5"/>
      <c r="D1" s="889" t="s">
        <v>391</v>
      </c>
      <c r="E1" s="889"/>
    </row>
    <row r="2" spans="1:10" ht="18.75" customHeight="1">
      <c r="A2" s="1"/>
      <c r="E2" s="6"/>
    </row>
    <row r="3" spans="1:10" ht="18.75" customHeight="1">
      <c r="A3" s="887" t="s">
        <v>392</v>
      </c>
      <c r="B3" s="887"/>
      <c r="C3" s="887"/>
      <c r="D3" s="887"/>
      <c r="E3" s="887"/>
    </row>
    <row r="4" spans="1:10" ht="18.75" customHeight="1">
      <c r="A4" s="887" t="s">
        <v>393</v>
      </c>
      <c r="B4" s="887"/>
      <c r="C4" s="887"/>
      <c r="D4" s="887"/>
      <c r="E4" s="887"/>
    </row>
    <row r="5" spans="1:10" ht="18.899999999999999" customHeight="1">
      <c r="A5" s="883" t="e">
        <f>#REF!</f>
        <v>#REF!</v>
      </c>
      <c r="B5" s="883"/>
      <c r="C5" s="883"/>
      <c r="D5" s="883"/>
      <c r="E5" s="883"/>
      <c r="F5" s="8"/>
      <c r="G5" s="8"/>
      <c r="H5" s="8"/>
      <c r="I5" s="8"/>
      <c r="J5" s="8"/>
    </row>
    <row r="6" spans="1:10" ht="18.899999999999999" hidden="1" customHeight="1">
      <c r="A6" s="883" t="e">
        <f>#REF!</f>
        <v>#REF!</v>
      </c>
      <c r="B6" s="883"/>
      <c r="C6" s="883"/>
      <c r="D6" s="883"/>
      <c r="E6" s="883"/>
      <c r="F6" s="8"/>
      <c r="G6" s="8"/>
      <c r="H6" s="8"/>
      <c r="I6" s="8"/>
      <c r="J6" s="8"/>
    </row>
    <row r="7" spans="1:10" ht="18.75" customHeight="1">
      <c r="D7" s="884" t="s">
        <v>73</v>
      </c>
      <c r="E7" s="884"/>
    </row>
    <row r="8" spans="1:10" s="1" customFormat="1" ht="81.75" customHeight="1">
      <c r="A8" s="9" t="s">
        <v>3</v>
      </c>
      <c r="B8" s="9" t="s">
        <v>5</v>
      </c>
      <c r="C8" s="10" t="s">
        <v>394</v>
      </c>
      <c r="D8" s="9" t="s">
        <v>395</v>
      </c>
      <c r="E8" s="10" t="s">
        <v>126</v>
      </c>
    </row>
    <row r="9" spans="1:10" s="2" customFormat="1" ht="25.35" customHeight="1">
      <c r="A9" s="11" t="s">
        <v>80</v>
      </c>
      <c r="B9" s="11" t="s">
        <v>81</v>
      </c>
      <c r="C9" s="11">
        <v>1</v>
      </c>
      <c r="D9" s="11">
        <v>2</v>
      </c>
      <c r="E9" s="12" t="s">
        <v>161</v>
      </c>
    </row>
    <row r="10" spans="1:10" ht="25.35" customHeight="1">
      <c r="A10" s="13"/>
      <c r="B10" s="14" t="s">
        <v>296</v>
      </c>
      <c r="C10" s="15">
        <f>C12+C14+C15+C16+C17+C18</f>
        <v>480.346</v>
      </c>
      <c r="D10" s="15">
        <f>D12+D14+D15+D16+D17+D18</f>
        <v>480.346</v>
      </c>
      <c r="E10" s="16">
        <f>D10/C10*100</f>
        <v>100</v>
      </c>
    </row>
    <row r="11" spans="1:10" ht="25.35" customHeight="1">
      <c r="A11" s="17">
        <v>1</v>
      </c>
      <c r="B11" s="18" t="s">
        <v>396</v>
      </c>
      <c r="C11" s="16"/>
      <c r="D11" s="16"/>
      <c r="E11" s="16"/>
    </row>
    <row r="12" spans="1:10" s="3" customFormat="1" ht="25.35" customHeight="1">
      <c r="A12" s="314" t="s">
        <v>37</v>
      </c>
      <c r="B12" s="19" t="s">
        <v>397</v>
      </c>
      <c r="C12" s="20">
        <v>480.346</v>
      </c>
      <c r="D12" s="20">
        <f>C12</f>
        <v>480.346</v>
      </c>
      <c r="E12" s="16"/>
    </row>
    <row r="13" spans="1:10" s="3" customFormat="1" ht="25.35" customHeight="1">
      <c r="A13" s="314" t="s">
        <v>37</v>
      </c>
      <c r="B13" s="19" t="s">
        <v>398</v>
      </c>
      <c r="C13" s="21"/>
      <c r="D13" s="21"/>
      <c r="E13" s="16"/>
    </row>
    <row r="14" spans="1:10" s="3" customFormat="1" ht="25.35" customHeight="1">
      <c r="A14" s="17">
        <v>2</v>
      </c>
      <c r="B14" s="18" t="s">
        <v>399</v>
      </c>
      <c r="C14" s="21"/>
      <c r="D14" s="21"/>
      <c r="E14" s="16"/>
    </row>
    <row r="15" spans="1:10" s="1" customFormat="1" ht="25.35" customHeight="1">
      <c r="A15" s="17">
        <v>3</v>
      </c>
      <c r="B15" s="18" t="s">
        <v>400</v>
      </c>
      <c r="C15" s="22"/>
      <c r="D15" s="22"/>
      <c r="E15" s="22"/>
    </row>
    <row r="16" spans="1:10" s="3" customFormat="1" ht="25.35" customHeight="1">
      <c r="A16" s="17">
        <v>4</v>
      </c>
      <c r="B16" s="18" t="s">
        <v>401</v>
      </c>
      <c r="C16" s="21"/>
      <c r="D16" s="21"/>
      <c r="E16" s="16"/>
    </row>
    <row r="17" spans="1:5" s="3" customFormat="1" ht="25.35" customHeight="1">
      <c r="A17" s="17">
        <v>5</v>
      </c>
      <c r="B17" s="18" t="s">
        <v>402</v>
      </c>
      <c r="C17" s="21"/>
      <c r="D17" s="21"/>
      <c r="E17" s="16"/>
    </row>
    <row r="18" spans="1:5" s="3" customFormat="1" ht="25.35" customHeight="1">
      <c r="A18" s="23">
        <v>6</v>
      </c>
      <c r="B18" s="24" t="s">
        <v>403</v>
      </c>
      <c r="C18" s="25"/>
      <c r="D18" s="25"/>
      <c r="E18" s="26"/>
    </row>
    <row r="20" spans="1:5" ht="16.95" customHeight="1">
      <c r="B20" s="885" t="s">
        <v>404</v>
      </c>
      <c r="C20" s="886"/>
      <c r="D20" s="886"/>
      <c r="E20" s="886"/>
    </row>
    <row r="39" spans="1:5" ht="31.2" hidden="1">
      <c r="A39" s="1"/>
      <c r="D39" s="6"/>
      <c r="E39" s="7" t="s">
        <v>405</v>
      </c>
    </row>
    <row r="40" spans="1:5" hidden="1">
      <c r="A40" s="1"/>
      <c r="E40" s="6"/>
    </row>
    <row r="41" spans="1:5" hidden="1">
      <c r="A41" s="887" t="s">
        <v>406</v>
      </c>
      <c r="B41" s="887"/>
      <c r="C41" s="887"/>
      <c r="D41" s="887"/>
      <c r="E41" s="887"/>
    </row>
    <row r="42" spans="1:5" hidden="1">
      <c r="A42" s="887" t="s">
        <v>407</v>
      </c>
      <c r="B42" s="887"/>
      <c r="C42" s="887"/>
      <c r="D42" s="887"/>
      <c r="E42" s="887"/>
    </row>
    <row r="43" spans="1:5" hidden="1">
      <c r="A43" s="881" t="s">
        <v>408</v>
      </c>
      <c r="B43" s="881"/>
      <c r="C43" s="881"/>
      <c r="D43" s="881"/>
      <c r="E43" s="881"/>
    </row>
    <row r="44" spans="1:5" hidden="1">
      <c r="A44" s="8"/>
      <c r="B44" s="8"/>
      <c r="C44" s="8"/>
      <c r="D44" s="8"/>
      <c r="E44" s="8"/>
    </row>
    <row r="45" spans="1:5" ht="46.8" hidden="1">
      <c r="D45" s="27"/>
      <c r="E45" s="27" t="s">
        <v>73</v>
      </c>
    </row>
    <row r="46" spans="1:5" ht="46.8" hidden="1">
      <c r="A46" s="28" t="s">
        <v>3</v>
      </c>
      <c r="B46" s="29" t="s">
        <v>5</v>
      </c>
      <c r="C46" s="30" t="s">
        <v>409</v>
      </c>
      <c r="D46" s="31" t="s">
        <v>410</v>
      </c>
      <c r="E46" s="32" t="s">
        <v>126</v>
      </c>
    </row>
    <row r="47" spans="1:5" hidden="1">
      <c r="A47" s="33"/>
      <c r="B47" s="34"/>
      <c r="C47" s="882" t="s">
        <v>369</v>
      </c>
      <c r="D47" s="882" t="s">
        <v>369</v>
      </c>
      <c r="E47" s="35"/>
    </row>
    <row r="48" spans="1:5" hidden="1">
      <c r="A48" s="36"/>
      <c r="B48" s="37"/>
      <c r="C48" s="882"/>
      <c r="D48" s="882"/>
      <c r="E48" s="38"/>
    </row>
    <row r="49" spans="1:5" hidden="1">
      <c r="A49" s="39" t="s">
        <v>80</v>
      </c>
      <c r="B49" s="9" t="s">
        <v>81</v>
      </c>
      <c r="C49" s="9">
        <v>1</v>
      </c>
      <c r="D49" s="9">
        <v>2</v>
      </c>
      <c r="E49" s="40" t="s">
        <v>161</v>
      </c>
    </row>
    <row r="50" spans="1:5" hidden="1">
      <c r="A50" s="41"/>
      <c r="B50" s="42" t="s">
        <v>369</v>
      </c>
      <c r="C50" s="42"/>
      <c r="D50" s="42"/>
      <c r="E50" s="43"/>
    </row>
    <row r="51" spans="1:5" hidden="1">
      <c r="A51" s="44"/>
      <c r="B51" s="45" t="s">
        <v>196</v>
      </c>
      <c r="C51" s="46"/>
      <c r="D51" s="46"/>
      <c r="E51" s="47"/>
    </row>
    <row r="52" spans="1:5" hidden="1">
      <c r="A52" s="44"/>
      <c r="B52" s="315" t="s">
        <v>411</v>
      </c>
      <c r="C52" s="46"/>
      <c r="D52" s="46"/>
      <c r="E52" s="47"/>
    </row>
    <row r="53" spans="1:5" hidden="1">
      <c r="A53" s="44"/>
      <c r="B53" s="315" t="s">
        <v>412</v>
      </c>
      <c r="C53" s="46"/>
      <c r="D53" s="46"/>
      <c r="E53" s="47"/>
    </row>
    <row r="54" spans="1:5" hidden="1">
      <c r="A54" s="44"/>
      <c r="B54" s="315" t="s">
        <v>413</v>
      </c>
      <c r="C54" s="46"/>
      <c r="D54" s="46"/>
      <c r="E54" s="47"/>
    </row>
    <row r="55" spans="1:5" hidden="1">
      <c r="A55" s="48">
        <v>1</v>
      </c>
      <c r="B55" s="13" t="s">
        <v>414</v>
      </c>
      <c r="C55" s="49"/>
      <c r="D55" s="49"/>
      <c r="E55" s="50"/>
    </row>
    <row r="56" spans="1:5" hidden="1">
      <c r="A56" s="44"/>
      <c r="B56" s="45" t="s">
        <v>196</v>
      </c>
      <c r="C56" s="46"/>
      <c r="D56" s="46"/>
      <c r="E56" s="47"/>
    </row>
    <row r="57" spans="1:5" hidden="1">
      <c r="A57" s="44"/>
      <c r="B57" s="315" t="s">
        <v>411</v>
      </c>
      <c r="C57" s="46"/>
      <c r="D57" s="46"/>
      <c r="E57" s="47"/>
    </row>
    <row r="58" spans="1:5" hidden="1">
      <c r="A58" s="44"/>
      <c r="B58" s="315" t="s">
        <v>412</v>
      </c>
      <c r="C58" s="46"/>
      <c r="D58" s="46"/>
      <c r="E58" s="47"/>
    </row>
    <row r="59" spans="1:5" hidden="1">
      <c r="A59" s="44"/>
      <c r="B59" s="315" t="s">
        <v>413</v>
      </c>
      <c r="C59" s="46"/>
      <c r="D59" s="46"/>
      <c r="E59" s="47"/>
    </row>
    <row r="60" spans="1:5" hidden="1">
      <c r="A60" s="48">
        <v>2</v>
      </c>
      <c r="B60" s="13" t="s">
        <v>415</v>
      </c>
      <c r="C60" s="51"/>
      <c r="D60" s="51"/>
      <c r="E60" s="52"/>
    </row>
    <row r="61" spans="1:5" hidden="1">
      <c r="A61" s="44"/>
      <c r="B61" s="45" t="s">
        <v>196</v>
      </c>
      <c r="C61" s="51"/>
      <c r="D61" s="51"/>
      <c r="E61" s="52"/>
    </row>
    <row r="62" spans="1:5" hidden="1">
      <c r="A62" s="44"/>
      <c r="B62" s="315" t="s">
        <v>411</v>
      </c>
      <c r="C62" s="51"/>
      <c r="D62" s="51"/>
      <c r="E62" s="52"/>
    </row>
    <row r="63" spans="1:5" hidden="1">
      <c r="A63" s="44"/>
      <c r="B63" s="315" t="s">
        <v>412</v>
      </c>
      <c r="C63" s="51"/>
      <c r="D63" s="51"/>
      <c r="E63" s="52"/>
    </row>
    <row r="64" spans="1:5" hidden="1">
      <c r="A64" s="44"/>
      <c r="B64" s="315" t="s">
        <v>413</v>
      </c>
      <c r="C64" s="46"/>
      <c r="D64" s="46"/>
      <c r="E64" s="47"/>
    </row>
    <row r="65" spans="1:5" hidden="1">
      <c r="A65" s="48">
        <v>3</v>
      </c>
      <c r="B65" s="13" t="s">
        <v>416</v>
      </c>
      <c r="C65" s="51"/>
      <c r="D65" s="51"/>
      <c r="E65" s="52"/>
    </row>
    <row r="66" spans="1:5" hidden="1">
      <c r="A66" s="44"/>
      <c r="B66" s="45" t="s">
        <v>196</v>
      </c>
      <c r="C66" s="51"/>
      <c r="D66" s="51"/>
      <c r="E66" s="52"/>
    </row>
    <row r="67" spans="1:5" hidden="1">
      <c r="A67" s="44"/>
      <c r="B67" s="315" t="s">
        <v>411</v>
      </c>
      <c r="C67" s="51"/>
      <c r="D67" s="51"/>
      <c r="E67" s="52"/>
    </row>
    <row r="68" spans="1:5" hidden="1">
      <c r="A68" s="44"/>
      <c r="B68" s="315" t="s">
        <v>412</v>
      </c>
      <c r="C68" s="51"/>
      <c r="D68" s="51"/>
      <c r="E68" s="52"/>
    </row>
    <row r="69" spans="1:5" hidden="1">
      <c r="A69" s="44"/>
      <c r="B69" s="315" t="s">
        <v>413</v>
      </c>
      <c r="C69" s="46"/>
      <c r="D69" s="46"/>
      <c r="E69" s="47"/>
    </row>
    <row r="70" spans="1:5" hidden="1">
      <c r="A70" s="53"/>
      <c r="B70" s="54"/>
      <c r="C70" s="55"/>
      <c r="D70" s="55"/>
      <c r="E70" s="56"/>
    </row>
    <row r="71" spans="1:5" hidden="1"/>
    <row r="72" spans="1:5" hidden="1"/>
    <row r="73" spans="1:5" hidden="1"/>
    <row r="74" spans="1:5" hidden="1"/>
    <row r="75" spans="1:5" hidden="1"/>
  </sheetData>
  <mergeCells count="13">
    <mergeCell ref="A1:B1"/>
    <mergeCell ref="D1:E1"/>
    <mergeCell ref="A3:E3"/>
    <mergeCell ref="A4:E4"/>
    <mergeCell ref="A5:E5"/>
    <mergeCell ref="A43:E43"/>
    <mergeCell ref="C47:C48"/>
    <mergeCell ref="D47:D48"/>
    <mergeCell ref="A6:E6"/>
    <mergeCell ref="D7:E7"/>
    <mergeCell ref="B20:E20"/>
    <mergeCell ref="A41:E41"/>
    <mergeCell ref="A42:E42"/>
  </mergeCells>
  <pageMargins left="0.46" right="0.3" top="0.54" bottom="0.75" header="0.3" footer="0.3"/>
  <pageSetup paperSize="9"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1"/>
  <sheetViews>
    <sheetView workbookViewId="0">
      <selection activeCell="G17" sqref="G17"/>
    </sheetView>
  </sheetViews>
  <sheetFormatPr defaultRowHeight="14.4"/>
  <cols>
    <col min="3" max="3" width="33.88671875" customWidth="1"/>
    <col min="4" max="4" width="19" bestFit="1" customWidth="1"/>
    <col min="5" max="5" width="18.5546875" customWidth="1"/>
  </cols>
  <sheetData>
    <row r="1" spans="2:5">
      <c r="B1">
        <v>0</v>
      </c>
      <c r="C1" s="427" t="s">
        <v>776</v>
      </c>
    </row>
    <row r="2" spans="2:5">
      <c r="C2" s="622" t="s">
        <v>777</v>
      </c>
    </row>
    <row r="3" spans="2:5">
      <c r="C3" s="622" t="s">
        <v>778</v>
      </c>
    </row>
    <row r="4" spans="2:5">
      <c r="C4" s="622" t="s">
        <v>779</v>
      </c>
    </row>
    <row r="5" spans="2:5">
      <c r="C5" s="679" t="s">
        <v>780</v>
      </c>
    </row>
    <row r="6" spans="2:5">
      <c r="C6" s="679" t="s">
        <v>782</v>
      </c>
    </row>
    <row r="7" spans="2:5">
      <c r="C7" s="679" t="s">
        <v>783</v>
      </c>
    </row>
    <row r="8" spans="2:5">
      <c r="C8" s="679"/>
    </row>
    <row r="9" spans="2:5">
      <c r="B9">
        <v>1</v>
      </c>
      <c r="C9" s="427" t="s">
        <v>788</v>
      </c>
    </row>
    <row r="10" spans="2:5">
      <c r="C10" s="679"/>
    </row>
    <row r="11" spans="2:5">
      <c r="C11" s="679"/>
    </row>
    <row r="12" spans="2:5">
      <c r="B12">
        <v>2</v>
      </c>
      <c r="C12" s="427" t="s">
        <v>829</v>
      </c>
    </row>
    <row r="13" spans="2:5">
      <c r="C13" s="679"/>
    </row>
    <row r="14" spans="2:5">
      <c r="B14">
        <v>3</v>
      </c>
      <c r="C14" s="427" t="s">
        <v>773</v>
      </c>
    </row>
    <row r="15" spans="2:5">
      <c r="C15" s="622" t="s">
        <v>774</v>
      </c>
      <c r="D15" s="609">
        <f>'53'!C30+'53'!C36</f>
        <v>135811181495</v>
      </c>
    </row>
    <row r="16" spans="2:5">
      <c r="C16" s="622" t="s">
        <v>775</v>
      </c>
      <c r="D16" s="609">
        <f>'53'!C38</f>
        <v>0</v>
      </c>
      <c r="E16" s="679" t="s">
        <v>781</v>
      </c>
    </row>
    <row r="17" spans="2:5">
      <c r="D17" s="609">
        <f>D15+D16</f>
        <v>135811181495</v>
      </c>
      <c r="E17" s="609">
        <f>'53'!C8</f>
        <v>135811181495</v>
      </c>
    </row>
    <row r="22" spans="2:5">
      <c r="B22">
        <v>4</v>
      </c>
      <c r="C22" s="427" t="s">
        <v>570</v>
      </c>
    </row>
    <row r="23" spans="2:5">
      <c r="C23" s="426" t="s">
        <v>571</v>
      </c>
    </row>
    <row r="24" spans="2:5">
      <c r="C24" s="426" t="s">
        <v>572</v>
      </c>
    </row>
    <row r="25" spans="2:5">
      <c r="C25" s="426" t="s">
        <v>573</v>
      </c>
    </row>
    <row r="26" spans="2:5">
      <c r="C26" s="679" t="s">
        <v>786</v>
      </c>
    </row>
    <row r="27" spans="2:5">
      <c r="C27" s="427" t="s">
        <v>787</v>
      </c>
    </row>
    <row r="28" spans="2:5">
      <c r="B28">
        <v>5</v>
      </c>
      <c r="C28" s="427" t="s">
        <v>842</v>
      </c>
    </row>
    <row r="29" spans="2:5">
      <c r="C29" s="728" t="s">
        <v>843</v>
      </c>
    </row>
    <row r="30" spans="2:5">
      <c r="C30" s="679"/>
    </row>
    <row r="31" spans="2:5">
      <c r="B31">
        <v>6</v>
      </c>
      <c r="C31" s="427" t="s">
        <v>654</v>
      </c>
    </row>
    <row r="32" spans="2:5">
      <c r="C32" s="553" t="s">
        <v>655</v>
      </c>
    </row>
    <row r="35" spans="2:7">
      <c r="B35">
        <v>7</v>
      </c>
      <c r="C35" s="427" t="s">
        <v>764</v>
      </c>
    </row>
    <row r="36" spans="2:7">
      <c r="C36" t="s">
        <v>765</v>
      </c>
    </row>
    <row r="37" spans="2:7">
      <c r="C37" t="s">
        <v>766</v>
      </c>
    </row>
    <row r="38" spans="2:7">
      <c r="D38" t="s">
        <v>767</v>
      </c>
      <c r="E38" t="s">
        <v>770</v>
      </c>
    </row>
    <row r="39" spans="2:7">
      <c r="C39" t="s">
        <v>433</v>
      </c>
      <c r="D39" s="609">
        <v>1469366400</v>
      </c>
      <c r="E39" s="609">
        <v>1464877400</v>
      </c>
      <c r="F39" s="609"/>
      <c r="G39" s="609"/>
    </row>
    <row r="40" spans="2:7">
      <c r="C40" t="s">
        <v>434</v>
      </c>
      <c r="D40" s="609">
        <v>351958400</v>
      </c>
      <c r="E40" s="609">
        <v>351958400</v>
      </c>
      <c r="F40" s="609"/>
      <c r="G40" s="609"/>
    </row>
    <row r="41" spans="2:7">
      <c r="C41" t="s">
        <v>768</v>
      </c>
      <c r="D41" s="609">
        <f>D39-D40</f>
        <v>1117408000</v>
      </c>
      <c r="E41" s="609">
        <f>E39-E40</f>
        <v>1112919000</v>
      </c>
      <c r="F41" s="609"/>
      <c r="G41" s="609"/>
    </row>
    <row r="42" spans="2:7">
      <c r="C42" t="s">
        <v>769</v>
      </c>
    </row>
    <row r="43" spans="2:7">
      <c r="B43">
        <v>8</v>
      </c>
      <c r="C43" s="427" t="s">
        <v>668</v>
      </c>
    </row>
    <row r="44" spans="2:7">
      <c r="C44" s="553" t="s">
        <v>669</v>
      </c>
    </row>
    <row r="45" spans="2:7">
      <c r="C45" s="553" t="s">
        <v>670</v>
      </c>
    </row>
    <row r="51" spans="3:6">
      <c r="C51">
        <f>'61, ctmtqg huong'!F13+'61, ctmtqg huong'!F16+'61, ctmtqg huong'!F20+'61, ctmtqg huong'!F23+'61, ctmtqg huong'!F26+'61, ctmtqg huong'!F29+'61, ctmtqg huong'!F32+'61, ctmtqg huong'!F36+'61, ctmtqg huong'!F39+'61, ctmtqg huong'!F42</f>
        <v>6606692000</v>
      </c>
    </row>
    <row r="52" spans="3:6">
      <c r="C52">
        <f>'61, ctmtqg huong'!F12</f>
        <v>6606692000</v>
      </c>
    </row>
    <row r="53" spans="3:6">
      <c r="C53">
        <f>C51-C52</f>
        <v>0</v>
      </c>
    </row>
    <row r="54" spans="3:6">
      <c r="C54">
        <f>'61, ctmtqg huong'!J46+'61, ctmtqg huong'!J49+'61, ctmtqg huong'!J52+'61, ctmtqg huong'!J55+'61, ctmtqg huong'!J58+'61, ctmtqg huong'!J63+'61, ctmtqg huong'!J66+'61, ctmtqg huong'!J69+'61, ctmtqg huong'!J72</f>
        <v>521733000</v>
      </c>
      <c r="D54" s="609">
        <v>9172760000</v>
      </c>
      <c r="E54" s="609">
        <v>8679333000</v>
      </c>
      <c r="F54" s="609"/>
    </row>
    <row r="55" spans="3:6">
      <c r="D55" s="609">
        <f>D40+D54</f>
        <v>9524718400</v>
      </c>
      <c r="E55" s="609">
        <f>E40+E54</f>
        <v>9031291400</v>
      </c>
      <c r="F55" s="609"/>
    </row>
    <row r="56" spans="3:6">
      <c r="D56" s="609"/>
      <c r="E56" s="609"/>
      <c r="F56" s="609"/>
    </row>
    <row r="57" spans="3:6">
      <c r="C57">
        <f>'61, ctmtqg huong'!J78+'61, ctmtqg huong'!J84+'61, ctmtqg huong'!J87+'61, ctmtqg huong'!J100+'61, ctmtqg huong'!J103+'61, ctmtqg huong'!J106+'61, ctmtqg huong'!J109+'61, ctmtqg huong'!J112+'61, ctmtqg huong'!J115+'61, ctmtqg huong'!J121+'61, ctmtqg huong'!J124+'61, ctmtqg huong'!J140+'61, ctmtqg huong'!J143+'61, ctmtqg huong'!J146+'61, ctmtqg huong'!J152+'61, ctmtqg huong'!J155</f>
        <v>16388802963</v>
      </c>
      <c r="D57" s="609"/>
      <c r="E57" s="609"/>
      <c r="F57" s="609"/>
    </row>
    <row r="59" spans="3:6">
      <c r="D59">
        <f>'61, ctmtqg huong'!F11-'61, ctmtqg huong'!M11</f>
        <v>19767247963</v>
      </c>
    </row>
    <row r="60" spans="3:6">
      <c r="D60">
        <f>'61, ctmtqg huong'!S11</f>
        <v>19767247963</v>
      </c>
    </row>
    <row r="61" spans="3:6">
      <c r="D61">
        <f>D59-D60</f>
        <v>0</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VR37"/>
  <sheetViews>
    <sheetView zoomScaleNormal="100" workbookViewId="0">
      <selection activeCell="A3" sqref="A3:E3"/>
    </sheetView>
  </sheetViews>
  <sheetFormatPr defaultColWidth="8.88671875" defaultRowHeight="15.6"/>
  <cols>
    <col min="1" max="1" width="5.5546875" style="254" customWidth="1"/>
    <col min="2" max="2" width="66.33203125" style="255" customWidth="1"/>
    <col min="3" max="3" width="15.88671875" style="254" customWidth="1"/>
    <col min="4" max="4" width="18" style="254" customWidth="1"/>
    <col min="5" max="5" width="27" style="254" customWidth="1"/>
    <col min="6" max="6" width="13.88671875" style="254" hidden="1" customWidth="1"/>
    <col min="7" max="7" width="12.44140625" style="254" hidden="1" customWidth="1"/>
    <col min="8" max="8" width="12.33203125" style="254" hidden="1" customWidth="1"/>
    <col min="9" max="9" width="15.44140625" style="254" hidden="1" customWidth="1"/>
    <col min="10" max="10" width="12.44140625" style="254" hidden="1" customWidth="1"/>
    <col min="11" max="256" width="8.88671875" style="254"/>
    <col min="257" max="257" width="5.5546875" style="254" customWidth="1"/>
    <col min="258" max="258" width="66.33203125" style="254" customWidth="1"/>
    <col min="259" max="259" width="15.88671875" style="254" customWidth="1"/>
    <col min="260" max="260" width="18" style="254" customWidth="1"/>
    <col min="261" max="261" width="27" style="254" customWidth="1"/>
    <col min="262" max="266" width="8.88671875" style="254" hidden="1" customWidth="1"/>
    <col min="267" max="512" width="8.88671875" style="254"/>
    <col min="513" max="513" width="5.5546875" style="254" customWidth="1"/>
    <col min="514" max="514" width="66.33203125" style="254" customWidth="1"/>
    <col min="515" max="515" width="15.88671875" style="254" customWidth="1"/>
    <col min="516" max="516" width="18" style="254" customWidth="1"/>
    <col min="517" max="517" width="27" style="254" customWidth="1"/>
    <col min="518" max="522" width="8.88671875" style="254" hidden="1" customWidth="1"/>
    <col min="523" max="768" width="8.88671875" style="254"/>
    <col min="769" max="769" width="5.5546875" style="254" customWidth="1"/>
    <col min="770" max="770" width="66.33203125" style="254" customWidth="1"/>
    <col min="771" max="771" width="15.88671875" style="254" customWidth="1"/>
    <col min="772" max="772" width="18" style="254" customWidth="1"/>
    <col min="773" max="773" width="27" style="254" customWidth="1"/>
    <col min="774" max="778" width="8.88671875" style="254" hidden="1" customWidth="1"/>
    <col min="779" max="1024" width="8.88671875" style="254"/>
    <col min="1025" max="1025" width="5.5546875" style="254" customWidth="1"/>
    <col min="1026" max="1026" width="66.33203125" style="254" customWidth="1"/>
    <col min="1027" max="1027" width="15.88671875" style="254" customWidth="1"/>
    <col min="1028" max="1028" width="18" style="254" customWidth="1"/>
    <col min="1029" max="1029" width="27" style="254" customWidth="1"/>
    <col min="1030" max="1034" width="8.88671875" style="254" hidden="1" customWidth="1"/>
    <col min="1035" max="1280" width="8.88671875" style="254"/>
    <col min="1281" max="1281" width="5.5546875" style="254" customWidth="1"/>
    <col min="1282" max="1282" width="66.33203125" style="254" customWidth="1"/>
    <col min="1283" max="1283" width="15.88671875" style="254" customWidth="1"/>
    <col min="1284" max="1284" width="18" style="254" customWidth="1"/>
    <col min="1285" max="1285" width="27" style="254" customWidth="1"/>
    <col min="1286" max="1290" width="8.88671875" style="254" hidden="1" customWidth="1"/>
    <col min="1291" max="1536" width="8.88671875" style="254"/>
    <col min="1537" max="1537" width="5.5546875" style="254" customWidth="1"/>
    <col min="1538" max="1538" width="66.33203125" style="254" customWidth="1"/>
    <col min="1539" max="1539" width="15.88671875" style="254" customWidth="1"/>
    <col min="1540" max="1540" width="18" style="254" customWidth="1"/>
    <col min="1541" max="1541" width="27" style="254" customWidth="1"/>
    <col min="1542" max="1546" width="8.88671875" style="254" hidden="1" customWidth="1"/>
    <col min="1547" max="1792" width="8.88671875" style="254"/>
    <col min="1793" max="1793" width="5.5546875" style="254" customWidth="1"/>
    <col min="1794" max="1794" width="66.33203125" style="254" customWidth="1"/>
    <col min="1795" max="1795" width="15.88671875" style="254" customWidth="1"/>
    <col min="1796" max="1796" width="18" style="254" customWidth="1"/>
    <col min="1797" max="1797" width="27" style="254" customWidth="1"/>
    <col min="1798" max="1802" width="8.88671875" style="254" hidden="1" customWidth="1"/>
    <col min="1803" max="2048" width="8.88671875" style="254"/>
    <col min="2049" max="2049" width="5.5546875" style="254" customWidth="1"/>
    <col min="2050" max="2050" width="66.33203125" style="254" customWidth="1"/>
    <col min="2051" max="2051" width="15.88671875" style="254" customWidth="1"/>
    <col min="2052" max="2052" width="18" style="254" customWidth="1"/>
    <col min="2053" max="2053" width="27" style="254" customWidth="1"/>
    <col min="2054" max="2058" width="8.88671875" style="254" hidden="1" customWidth="1"/>
    <col min="2059" max="2304" width="8.88671875" style="254"/>
    <col min="2305" max="2305" width="5.5546875" style="254" customWidth="1"/>
    <col min="2306" max="2306" width="66.33203125" style="254" customWidth="1"/>
    <col min="2307" max="2307" width="15.88671875" style="254" customWidth="1"/>
    <col min="2308" max="2308" width="18" style="254" customWidth="1"/>
    <col min="2309" max="2309" width="27" style="254" customWidth="1"/>
    <col min="2310" max="2314" width="8.88671875" style="254" hidden="1" customWidth="1"/>
    <col min="2315" max="2560" width="8.88671875" style="254"/>
    <col min="2561" max="2561" width="5.5546875" style="254" customWidth="1"/>
    <col min="2562" max="2562" width="66.33203125" style="254" customWidth="1"/>
    <col min="2563" max="2563" width="15.88671875" style="254" customWidth="1"/>
    <col min="2564" max="2564" width="18" style="254" customWidth="1"/>
    <col min="2565" max="2565" width="27" style="254" customWidth="1"/>
    <col min="2566" max="2570" width="8.88671875" style="254" hidden="1" customWidth="1"/>
    <col min="2571" max="2816" width="8.88671875" style="254"/>
    <col min="2817" max="2817" width="5.5546875" style="254" customWidth="1"/>
    <col min="2818" max="2818" width="66.33203125" style="254" customWidth="1"/>
    <col min="2819" max="2819" width="15.88671875" style="254" customWidth="1"/>
    <col min="2820" max="2820" width="18" style="254" customWidth="1"/>
    <col min="2821" max="2821" width="27" style="254" customWidth="1"/>
    <col min="2822" max="2826" width="8.88671875" style="254" hidden="1" customWidth="1"/>
    <col min="2827" max="3072" width="8.88671875" style="254"/>
    <col min="3073" max="3073" width="5.5546875" style="254" customWidth="1"/>
    <col min="3074" max="3074" width="66.33203125" style="254" customWidth="1"/>
    <col min="3075" max="3075" width="15.88671875" style="254" customWidth="1"/>
    <col min="3076" max="3076" width="18" style="254" customWidth="1"/>
    <col min="3077" max="3077" width="27" style="254" customWidth="1"/>
    <col min="3078" max="3082" width="8.88671875" style="254" hidden="1" customWidth="1"/>
    <col min="3083" max="3328" width="8.88671875" style="254"/>
    <col min="3329" max="3329" width="5.5546875" style="254" customWidth="1"/>
    <col min="3330" max="3330" width="66.33203125" style="254" customWidth="1"/>
    <col min="3331" max="3331" width="15.88671875" style="254" customWidth="1"/>
    <col min="3332" max="3332" width="18" style="254" customWidth="1"/>
    <col min="3333" max="3333" width="27" style="254" customWidth="1"/>
    <col min="3334" max="3338" width="8.88671875" style="254" hidden="1" customWidth="1"/>
    <col min="3339" max="3584" width="8.88671875" style="254"/>
    <col min="3585" max="3585" width="5.5546875" style="254" customWidth="1"/>
    <col min="3586" max="3586" width="66.33203125" style="254" customWidth="1"/>
    <col min="3587" max="3587" width="15.88671875" style="254" customWidth="1"/>
    <col min="3588" max="3588" width="18" style="254" customWidth="1"/>
    <col min="3589" max="3589" width="27" style="254" customWidth="1"/>
    <col min="3590" max="3594" width="8.88671875" style="254" hidden="1" customWidth="1"/>
    <col min="3595" max="3840" width="8.88671875" style="254"/>
    <col min="3841" max="3841" width="5.5546875" style="254" customWidth="1"/>
    <col min="3842" max="3842" width="66.33203125" style="254" customWidth="1"/>
    <col min="3843" max="3843" width="15.88671875" style="254" customWidth="1"/>
    <col min="3844" max="3844" width="18" style="254" customWidth="1"/>
    <col min="3845" max="3845" width="27" style="254" customWidth="1"/>
    <col min="3846" max="3850" width="8.88671875" style="254" hidden="1" customWidth="1"/>
    <col min="3851" max="4096" width="8.88671875" style="254"/>
    <col min="4097" max="4097" width="5.5546875" style="254" customWidth="1"/>
    <col min="4098" max="4098" width="66.33203125" style="254" customWidth="1"/>
    <col min="4099" max="4099" width="15.88671875" style="254" customWidth="1"/>
    <col min="4100" max="4100" width="18" style="254" customWidth="1"/>
    <col min="4101" max="4101" width="27" style="254" customWidth="1"/>
    <col min="4102" max="4106" width="8.88671875" style="254" hidden="1" customWidth="1"/>
    <col min="4107" max="4352" width="8.88671875" style="254"/>
    <col min="4353" max="4353" width="5.5546875" style="254" customWidth="1"/>
    <col min="4354" max="4354" width="66.33203125" style="254" customWidth="1"/>
    <col min="4355" max="4355" width="15.88671875" style="254" customWidth="1"/>
    <col min="4356" max="4356" width="18" style="254" customWidth="1"/>
    <col min="4357" max="4357" width="27" style="254" customWidth="1"/>
    <col min="4358" max="4362" width="8.88671875" style="254" hidden="1" customWidth="1"/>
    <col min="4363" max="4608" width="8.88671875" style="254"/>
    <col min="4609" max="4609" width="5.5546875" style="254" customWidth="1"/>
    <col min="4610" max="4610" width="66.33203125" style="254" customWidth="1"/>
    <col min="4611" max="4611" width="15.88671875" style="254" customWidth="1"/>
    <col min="4612" max="4612" width="18" style="254" customWidth="1"/>
    <col min="4613" max="4613" width="27" style="254" customWidth="1"/>
    <col min="4614" max="4618" width="8.88671875" style="254" hidden="1" customWidth="1"/>
    <col min="4619" max="4864" width="8.88671875" style="254"/>
    <col min="4865" max="4865" width="5.5546875" style="254" customWidth="1"/>
    <col min="4866" max="4866" width="66.33203125" style="254" customWidth="1"/>
    <col min="4867" max="4867" width="15.88671875" style="254" customWidth="1"/>
    <col min="4868" max="4868" width="18" style="254" customWidth="1"/>
    <col min="4869" max="4869" width="27" style="254" customWidth="1"/>
    <col min="4870" max="4874" width="8.88671875" style="254" hidden="1" customWidth="1"/>
    <col min="4875" max="5120" width="8.88671875" style="254"/>
    <col min="5121" max="5121" width="5.5546875" style="254" customWidth="1"/>
    <col min="5122" max="5122" width="66.33203125" style="254" customWidth="1"/>
    <col min="5123" max="5123" width="15.88671875" style="254" customWidth="1"/>
    <col min="5124" max="5124" width="18" style="254" customWidth="1"/>
    <col min="5125" max="5125" width="27" style="254" customWidth="1"/>
    <col min="5126" max="5130" width="8.88671875" style="254" hidden="1" customWidth="1"/>
    <col min="5131" max="5376" width="8.88671875" style="254"/>
    <col min="5377" max="5377" width="5.5546875" style="254" customWidth="1"/>
    <col min="5378" max="5378" width="66.33203125" style="254" customWidth="1"/>
    <col min="5379" max="5379" width="15.88671875" style="254" customWidth="1"/>
    <col min="5380" max="5380" width="18" style="254" customWidth="1"/>
    <col min="5381" max="5381" width="27" style="254" customWidth="1"/>
    <col min="5382" max="5386" width="8.88671875" style="254" hidden="1" customWidth="1"/>
    <col min="5387" max="5632" width="8.88671875" style="254"/>
    <col min="5633" max="5633" width="5.5546875" style="254" customWidth="1"/>
    <col min="5634" max="5634" width="66.33203125" style="254" customWidth="1"/>
    <col min="5635" max="5635" width="15.88671875" style="254" customWidth="1"/>
    <col min="5636" max="5636" width="18" style="254" customWidth="1"/>
    <col min="5637" max="5637" width="27" style="254" customWidth="1"/>
    <col min="5638" max="5642" width="8.88671875" style="254" hidden="1" customWidth="1"/>
    <col min="5643" max="5888" width="8.88671875" style="254"/>
    <col min="5889" max="5889" width="5.5546875" style="254" customWidth="1"/>
    <col min="5890" max="5890" width="66.33203125" style="254" customWidth="1"/>
    <col min="5891" max="5891" width="15.88671875" style="254" customWidth="1"/>
    <col min="5892" max="5892" width="18" style="254" customWidth="1"/>
    <col min="5893" max="5893" width="27" style="254" customWidth="1"/>
    <col min="5894" max="5898" width="8.88671875" style="254" hidden="1" customWidth="1"/>
    <col min="5899" max="6144" width="8.88671875" style="254"/>
    <col min="6145" max="6145" width="5.5546875" style="254" customWidth="1"/>
    <col min="6146" max="6146" width="66.33203125" style="254" customWidth="1"/>
    <col min="6147" max="6147" width="15.88671875" style="254" customWidth="1"/>
    <col min="6148" max="6148" width="18" style="254" customWidth="1"/>
    <col min="6149" max="6149" width="27" style="254" customWidth="1"/>
    <col min="6150" max="6154" width="8.88671875" style="254" hidden="1" customWidth="1"/>
    <col min="6155" max="6400" width="8.88671875" style="254"/>
    <col min="6401" max="6401" width="5.5546875" style="254" customWidth="1"/>
    <col min="6402" max="6402" width="66.33203125" style="254" customWidth="1"/>
    <col min="6403" max="6403" width="15.88671875" style="254" customWidth="1"/>
    <col min="6404" max="6404" width="18" style="254" customWidth="1"/>
    <col min="6405" max="6405" width="27" style="254" customWidth="1"/>
    <col min="6406" max="6410" width="8.88671875" style="254" hidden="1" customWidth="1"/>
    <col min="6411" max="6656" width="8.88671875" style="254"/>
    <col min="6657" max="6657" width="5.5546875" style="254" customWidth="1"/>
    <col min="6658" max="6658" width="66.33203125" style="254" customWidth="1"/>
    <col min="6659" max="6659" width="15.88671875" style="254" customWidth="1"/>
    <col min="6660" max="6660" width="18" style="254" customWidth="1"/>
    <col min="6661" max="6661" width="27" style="254" customWidth="1"/>
    <col min="6662" max="6666" width="8.88671875" style="254" hidden="1" customWidth="1"/>
    <col min="6667" max="6912" width="8.88671875" style="254"/>
    <col min="6913" max="6913" width="5.5546875" style="254" customWidth="1"/>
    <col min="6914" max="6914" width="66.33203125" style="254" customWidth="1"/>
    <col min="6915" max="6915" width="15.88671875" style="254" customWidth="1"/>
    <col min="6916" max="6916" width="18" style="254" customWidth="1"/>
    <col min="6917" max="6917" width="27" style="254" customWidth="1"/>
    <col min="6918" max="6922" width="8.88671875" style="254" hidden="1" customWidth="1"/>
    <col min="6923" max="7168" width="8.88671875" style="254"/>
    <col min="7169" max="7169" width="5.5546875" style="254" customWidth="1"/>
    <col min="7170" max="7170" width="66.33203125" style="254" customWidth="1"/>
    <col min="7171" max="7171" width="15.88671875" style="254" customWidth="1"/>
    <col min="7172" max="7172" width="18" style="254" customWidth="1"/>
    <col min="7173" max="7173" width="27" style="254" customWidth="1"/>
    <col min="7174" max="7178" width="8.88671875" style="254" hidden="1" customWidth="1"/>
    <col min="7179" max="7424" width="8.88671875" style="254"/>
    <col min="7425" max="7425" width="5.5546875" style="254" customWidth="1"/>
    <col min="7426" max="7426" width="66.33203125" style="254" customWidth="1"/>
    <col min="7427" max="7427" width="15.88671875" style="254" customWidth="1"/>
    <col min="7428" max="7428" width="18" style="254" customWidth="1"/>
    <col min="7429" max="7429" width="27" style="254" customWidth="1"/>
    <col min="7430" max="7434" width="8.88671875" style="254" hidden="1" customWidth="1"/>
    <col min="7435" max="7680" width="8.88671875" style="254"/>
    <col min="7681" max="7681" width="5.5546875" style="254" customWidth="1"/>
    <col min="7682" max="7682" width="66.33203125" style="254" customWidth="1"/>
    <col min="7683" max="7683" width="15.88671875" style="254" customWidth="1"/>
    <col min="7684" max="7684" width="18" style="254" customWidth="1"/>
    <col min="7685" max="7685" width="27" style="254" customWidth="1"/>
    <col min="7686" max="7690" width="8.88671875" style="254" hidden="1" customWidth="1"/>
    <col min="7691" max="7936" width="8.88671875" style="254"/>
    <col min="7937" max="7937" width="5.5546875" style="254" customWidth="1"/>
    <col min="7938" max="7938" width="66.33203125" style="254" customWidth="1"/>
    <col min="7939" max="7939" width="15.88671875" style="254" customWidth="1"/>
    <col min="7940" max="7940" width="18" style="254" customWidth="1"/>
    <col min="7941" max="7941" width="27" style="254" customWidth="1"/>
    <col min="7942" max="7946" width="8.88671875" style="254" hidden="1" customWidth="1"/>
    <col min="7947" max="8192" width="8.88671875" style="254"/>
    <col min="8193" max="8193" width="5.5546875" style="254" customWidth="1"/>
    <col min="8194" max="8194" width="66.33203125" style="254" customWidth="1"/>
    <col min="8195" max="8195" width="15.88671875" style="254" customWidth="1"/>
    <col min="8196" max="8196" width="18" style="254" customWidth="1"/>
    <col min="8197" max="8197" width="27" style="254" customWidth="1"/>
    <col min="8198" max="8202" width="8.88671875" style="254" hidden="1" customWidth="1"/>
    <col min="8203" max="8448" width="8.88671875" style="254"/>
    <col min="8449" max="8449" width="5.5546875" style="254" customWidth="1"/>
    <col min="8450" max="8450" width="66.33203125" style="254" customWidth="1"/>
    <col min="8451" max="8451" width="15.88671875" style="254" customWidth="1"/>
    <col min="8452" max="8452" width="18" style="254" customWidth="1"/>
    <col min="8453" max="8453" width="27" style="254" customWidth="1"/>
    <col min="8454" max="8458" width="8.88671875" style="254" hidden="1" customWidth="1"/>
    <col min="8459" max="8704" width="8.88671875" style="254"/>
    <col min="8705" max="8705" width="5.5546875" style="254" customWidth="1"/>
    <col min="8706" max="8706" width="66.33203125" style="254" customWidth="1"/>
    <col min="8707" max="8707" width="15.88671875" style="254" customWidth="1"/>
    <col min="8708" max="8708" width="18" style="254" customWidth="1"/>
    <col min="8709" max="8709" width="27" style="254" customWidth="1"/>
    <col min="8710" max="8714" width="8.88671875" style="254" hidden="1" customWidth="1"/>
    <col min="8715" max="8960" width="8.88671875" style="254"/>
    <col min="8961" max="8961" width="5.5546875" style="254" customWidth="1"/>
    <col min="8962" max="8962" width="66.33203125" style="254" customWidth="1"/>
    <col min="8963" max="8963" width="15.88671875" style="254" customWidth="1"/>
    <col min="8964" max="8964" width="18" style="254" customWidth="1"/>
    <col min="8965" max="8965" width="27" style="254" customWidth="1"/>
    <col min="8966" max="8970" width="8.88671875" style="254" hidden="1" customWidth="1"/>
    <col min="8971" max="9216" width="8.88671875" style="254"/>
    <col min="9217" max="9217" width="5.5546875" style="254" customWidth="1"/>
    <col min="9218" max="9218" width="66.33203125" style="254" customWidth="1"/>
    <col min="9219" max="9219" width="15.88671875" style="254" customWidth="1"/>
    <col min="9220" max="9220" width="18" style="254" customWidth="1"/>
    <col min="9221" max="9221" width="27" style="254" customWidth="1"/>
    <col min="9222" max="9226" width="8.88671875" style="254" hidden="1" customWidth="1"/>
    <col min="9227" max="9472" width="8.88671875" style="254"/>
    <col min="9473" max="9473" width="5.5546875" style="254" customWidth="1"/>
    <col min="9474" max="9474" width="66.33203125" style="254" customWidth="1"/>
    <col min="9475" max="9475" width="15.88671875" style="254" customWidth="1"/>
    <col min="9476" max="9476" width="18" style="254" customWidth="1"/>
    <col min="9477" max="9477" width="27" style="254" customWidth="1"/>
    <col min="9478" max="9482" width="8.88671875" style="254" hidden="1" customWidth="1"/>
    <col min="9483" max="9728" width="8.88671875" style="254"/>
    <col min="9729" max="9729" width="5.5546875" style="254" customWidth="1"/>
    <col min="9730" max="9730" width="66.33203125" style="254" customWidth="1"/>
    <col min="9731" max="9731" width="15.88671875" style="254" customWidth="1"/>
    <col min="9732" max="9732" width="18" style="254" customWidth="1"/>
    <col min="9733" max="9733" width="27" style="254" customWidth="1"/>
    <col min="9734" max="9738" width="8.88671875" style="254" hidden="1" customWidth="1"/>
    <col min="9739" max="9984" width="8.88671875" style="254"/>
    <col min="9985" max="9985" width="5.5546875" style="254" customWidth="1"/>
    <col min="9986" max="9986" width="66.33203125" style="254" customWidth="1"/>
    <col min="9987" max="9987" width="15.88671875" style="254" customWidth="1"/>
    <col min="9988" max="9988" width="18" style="254" customWidth="1"/>
    <col min="9989" max="9989" width="27" style="254" customWidth="1"/>
    <col min="9990" max="9994" width="8.88671875" style="254" hidden="1" customWidth="1"/>
    <col min="9995" max="10240" width="8.88671875" style="254"/>
    <col min="10241" max="10241" width="5.5546875" style="254" customWidth="1"/>
    <col min="10242" max="10242" width="66.33203125" style="254" customWidth="1"/>
    <col min="10243" max="10243" width="15.88671875" style="254" customWidth="1"/>
    <col min="10244" max="10244" width="18" style="254" customWidth="1"/>
    <col min="10245" max="10245" width="27" style="254" customWidth="1"/>
    <col min="10246" max="10250" width="8.88671875" style="254" hidden="1" customWidth="1"/>
    <col min="10251" max="10496" width="8.88671875" style="254"/>
    <col min="10497" max="10497" width="5.5546875" style="254" customWidth="1"/>
    <col min="10498" max="10498" width="66.33203125" style="254" customWidth="1"/>
    <col min="10499" max="10499" width="15.88671875" style="254" customWidth="1"/>
    <col min="10500" max="10500" width="18" style="254" customWidth="1"/>
    <col min="10501" max="10501" width="27" style="254" customWidth="1"/>
    <col min="10502" max="10506" width="8.88671875" style="254" hidden="1" customWidth="1"/>
    <col min="10507" max="10752" width="8.88671875" style="254"/>
    <col min="10753" max="10753" width="5.5546875" style="254" customWidth="1"/>
    <col min="10754" max="10754" width="66.33203125" style="254" customWidth="1"/>
    <col min="10755" max="10755" width="15.88671875" style="254" customWidth="1"/>
    <col min="10756" max="10756" width="18" style="254" customWidth="1"/>
    <col min="10757" max="10757" width="27" style="254" customWidth="1"/>
    <col min="10758" max="10762" width="8.88671875" style="254" hidden="1" customWidth="1"/>
    <col min="10763" max="11008" width="8.88671875" style="254"/>
    <col min="11009" max="11009" width="5.5546875" style="254" customWidth="1"/>
    <col min="11010" max="11010" width="66.33203125" style="254" customWidth="1"/>
    <col min="11011" max="11011" width="15.88671875" style="254" customWidth="1"/>
    <col min="11012" max="11012" width="18" style="254" customWidth="1"/>
    <col min="11013" max="11013" width="27" style="254" customWidth="1"/>
    <col min="11014" max="11018" width="8.88671875" style="254" hidden="1" customWidth="1"/>
    <col min="11019" max="11264" width="8.88671875" style="254"/>
    <col min="11265" max="11265" width="5.5546875" style="254" customWidth="1"/>
    <col min="11266" max="11266" width="66.33203125" style="254" customWidth="1"/>
    <col min="11267" max="11267" width="15.88671875" style="254" customWidth="1"/>
    <col min="11268" max="11268" width="18" style="254" customWidth="1"/>
    <col min="11269" max="11269" width="27" style="254" customWidth="1"/>
    <col min="11270" max="11274" width="8.88671875" style="254" hidden="1" customWidth="1"/>
    <col min="11275" max="11520" width="8.88671875" style="254"/>
    <col min="11521" max="11521" width="5.5546875" style="254" customWidth="1"/>
    <col min="11522" max="11522" width="66.33203125" style="254" customWidth="1"/>
    <col min="11523" max="11523" width="15.88671875" style="254" customWidth="1"/>
    <col min="11524" max="11524" width="18" style="254" customWidth="1"/>
    <col min="11525" max="11525" width="27" style="254" customWidth="1"/>
    <col min="11526" max="11530" width="8.88671875" style="254" hidden="1" customWidth="1"/>
    <col min="11531" max="11776" width="8.88671875" style="254"/>
    <col min="11777" max="11777" width="5.5546875" style="254" customWidth="1"/>
    <col min="11778" max="11778" width="66.33203125" style="254" customWidth="1"/>
    <col min="11779" max="11779" width="15.88671875" style="254" customWidth="1"/>
    <col min="11780" max="11780" width="18" style="254" customWidth="1"/>
    <col min="11781" max="11781" width="27" style="254" customWidth="1"/>
    <col min="11782" max="11786" width="8.88671875" style="254" hidden="1" customWidth="1"/>
    <col min="11787" max="12032" width="8.88671875" style="254"/>
    <col min="12033" max="12033" width="5.5546875" style="254" customWidth="1"/>
    <col min="12034" max="12034" width="66.33203125" style="254" customWidth="1"/>
    <col min="12035" max="12035" width="15.88671875" style="254" customWidth="1"/>
    <col min="12036" max="12036" width="18" style="254" customWidth="1"/>
    <col min="12037" max="12037" width="27" style="254" customWidth="1"/>
    <col min="12038" max="12042" width="8.88671875" style="254" hidden="1" customWidth="1"/>
    <col min="12043" max="12288" width="8.88671875" style="254"/>
    <col min="12289" max="12289" width="5.5546875" style="254" customWidth="1"/>
    <col min="12290" max="12290" width="66.33203125" style="254" customWidth="1"/>
    <col min="12291" max="12291" width="15.88671875" style="254" customWidth="1"/>
    <col min="12292" max="12292" width="18" style="254" customWidth="1"/>
    <col min="12293" max="12293" width="27" style="254" customWidth="1"/>
    <col min="12294" max="12298" width="8.88671875" style="254" hidden="1" customWidth="1"/>
    <col min="12299" max="12544" width="8.88671875" style="254"/>
    <col min="12545" max="12545" width="5.5546875" style="254" customWidth="1"/>
    <col min="12546" max="12546" width="66.33203125" style="254" customWidth="1"/>
    <col min="12547" max="12547" width="15.88671875" style="254" customWidth="1"/>
    <col min="12548" max="12548" width="18" style="254" customWidth="1"/>
    <col min="12549" max="12549" width="27" style="254" customWidth="1"/>
    <col min="12550" max="12554" width="8.88671875" style="254" hidden="1" customWidth="1"/>
    <col min="12555" max="12800" width="8.88671875" style="254"/>
    <col min="12801" max="12801" width="5.5546875" style="254" customWidth="1"/>
    <col min="12802" max="12802" width="66.33203125" style="254" customWidth="1"/>
    <col min="12803" max="12803" width="15.88671875" style="254" customWidth="1"/>
    <col min="12804" max="12804" width="18" style="254" customWidth="1"/>
    <col min="12805" max="12805" width="27" style="254" customWidth="1"/>
    <col min="12806" max="12810" width="8.88671875" style="254" hidden="1" customWidth="1"/>
    <col min="12811" max="13056" width="8.88671875" style="254"/>
    <col min="13057" max="13057" width="5.5546875" style="254" customWidth="1"/>
    <col min="13058" max="13058" width="66.33203125" style="254" customWidth="1"/>
    <col min="13059" max="13059" width="15.88671875" style="254" customWidth="1"/>
    <col min="13060" max="13060" width="18" style="254" customWidth="1"/>
    <col min="13061" max="13061" width="27" style="254" customWidth="1"/>
    <col min="13062" max="13066" width="8.88671875" style="254" hidden="1" customWidth="1"/>
    <col min="13067" max="13312" width="8.88671875" style="254"/>
    <col min="13313" max="13313" width="5.5546875" style="254" customWidth="1"/>
    <col min="13314" max="13314" width="66.33203125" style="254" customWidth="1"/>
    <col min="13315" max="13315" width="15.88671875" style="254" customWidth="1"/>
    <col min="13316" max="13316" width="18" style="254" customWidth="1"/>
    <col min="13317" max="13317" width="27" style="254" customWidth="1"/>
    <col min="13318" max="13322" width="8.88671875" style="254" hidden="1" customWidth="1"/>
    <col min="13323" max="13568" width="8.88671875" style="254"/>
    <col min="13569" max="13569" width="5.5546875" style="254" customWidth="1"/>
    <col min="13570" max="13570" width="66.33203125" style="254" customWidth="1"/>
    <col min="13571" max="13571" width="15.88671875" style="254" customWidth="1"/>
    <col min="13572" max="13572" width="18" style="254" customWidth="1"/>
    <col min="13573" max="13573" width="27" style="254" customWidth="1"/>
    <col min="13574" max="13578" width="8.88671875" style="254" hidden="1" customWidth="1"/>
    <col min="13579" max="13824" width="8.88671875" style="254"/>
    <col min="13825" max="13825" width="5.5546875" style="254" customWidth="1"/>
    <col min="13826" max="13826" width="66.33203125" style="254" customWidth="1"/>
    <col min="13827" max="13827" width="15.88671875" style="254" customWidth="1"/>
    <col min="13828" max="13828" width="18" style="254" customWidth="1"/>
    <col min="13829" max="13829" width="27" style="254" customWidth="1"/>
    <col min="13830" max="13834" width="8.88671875" style="254" hidden="1" customWidth="1"/>
    <col min="13835" max="14080" width="8.88671875" style="254"/>
    <col min="14081" max="14081" width="5.5546875" style="254" customWidth="1"/>
    <col min="14082" max="14082" width="66.33203125" style="254" customWidth="1"/>
    <col min="14083" max="14083" width="15.88671875" style="254" customWidth="1"/>
    <col min="14084" max="14084" width="18" style="254" customWidth="1"/>
    <col min="14085" max="14085" width="27" style="254" customWidth="1"/>
    <col min="14086" max="14090" width="8.88671875" style="254" hidden="1" customWidth="1"/>
    <col min="14091" max="14336" width="8.88671875" style="254"/>
    <col min="14337" max="14337" width="5.5546875" style="254" customWidth="1"/>
    <col min="14338" max="14338" width="66.33203125" style="254" customWidth="1"/>
    <col min="14339" max="14339" width="15.88671875" style="254" customWidth="1"/>
    <col min="14340" max="14340" width="18" style="254" customWidth="1"/>
    <col min="14341" max="14341" width="27" style="254" customWidth="1"/>
    <col min="14342" max="14346" width="8.88671875" style="254" hidden="1" customWidth="1"/>
    <col min="14347" max="14592" width="8.88671875" style="254"/>
    <col min="14593" max="14593" width="5.5546875" style="254" customWidth="1"/>
    <col min="14594" max="14594" width="66.33203125" style="254" customWidth="1"/>
    <col min="14595" max="14595" width="15.88671875" style="254" customWidth="1"/>
    <col min="14596" max="14596" width="18" style="254" customWidth="1"/>
    <col min="14597" max="14597" width="27" style="254" customWidth="1"/>
    <col min="14598" max="14602" width="8.88671875" style="254" hidden="1" customWidth="1"/>
    <col min="14603" max="14848" width="8.88671875" style="254"/>
    <col min="14849" max="14849" width="5.5546875" style="254" customWidth="1"/>
    <col min="14850" max="14850" width="66.33203125" style="254" customWidth="1"/>
    <col min="14851" max="14851" width="15.88671875" style="254" customWidth="1"/>
    <col min="14852" max="14852" width="18" style="254" customWidth="1"/>
    <col min="14853" max="14853" width="27" style="254" customWidth="1"/>
    <col min="14854" max="14858" width="8.88671875" style="254" hidden="1" customWidth="1"/>
    <col min="14859" max="15104" width="8.88671875" style="254"/>
    <col min="15105" max="15105" width="5.5546875" style="254" customWidth="1"/>
    <col min="15106" max="15106" width="66.33203125" style="254" customWidth="1"/>
    <col min="15107" max="15107" width="15.88671875" style="254" customWidth="1"/>
    <col min="15108" max="15108" width="18" style="254" customWidth="1"/>
    <col min="15109" max="15109" width="27" style="254" customWidth="1"/>
    <col min="15110" max="15114" width="8.88671875" style="254" hidden="1" customWidth="1"/>
    <col min="15115" max="15360" width="8.88671875" style="254"/>
    <col min="15361" max="15361" width="5.5546875" style="254" customWidth="1"/>
    <col min="15362" max="15362" width="66.33203125" style="254" customWidth="1"/>
    <col min="15363" max="15363" width="15.88671875" style="254" customWidth="1"/>
    <col min="15364" max="15364" width="18" style="254" customWidth="1"/>
    <col min="15365" max="15365" width="27" style="254" customWidth="1"/>
    <col min="15366" max="15370" width="8.88671875" style="254" hidden="1" customWidth="1"/>
    <col min="15371" max="15616" width="8.88671875" style="254"/>
    <col min="15617" max="15617" width="5.5546875" style="254" customWidth="1"/>
    <col min="15618" max="15618" width="66.33203125" style="254" customWidth="1"/>
    <col min="15619" max="15619" width="15.88671875" style="254" customWidth="1"/>
    <col min="15620" max="15620" width="18" style="254" customWidth="1"/>
    <col min="15621" max="15621" width="27" style="254" customWidth="1"/>
    <col min="15622" max="15626" width="8.88671875" style="254" hidden="1" customWidth="1"/>
    <col min="15627" max="15872" width="8.88671875" style="254"/>
    <col min="15873" max="15873" width="5.5546875" style="254" customWidth="1"/>
    <col min="15874" max="15874" width="66.33203125" style="254" customWidth="1"/>
    <col min="15875" max="15875" width="15.88671875" style="254" customWidth="1"/>
    <col min="15876" max="15876" width="18" style="254" customWidth="1"/>
    <col min="15877" max="15877" width="27" style="254" customWidth="1"/>
    <col min="15878" max="15882" width="8.88671875" style="254" hidden="1" customWidth="1"/>
    <col min="15883" max="16128" width="8.88671875" style="254"/>
    <col min="16129" max="16129" width="5.5546875" style="254" customWidth="1"/>
    <col min="16130" max="16130" width="66.33203125" style="254" customWidth="1"/>
    <col min="16131" max="16131" width="15.88671875" style="254" customWidth="1"/>
    <col min="16132" max="16132" width="18" style="254" customWidth="1"/>
    <col min="16133" max="16133" width="27" style="254" customWidth="1"/>
    <col min="16134" max="16138" width="8.88671875" style="254" hidden="1" customWidth="1"/>
    <col min="16139" max="16384" width="8.88671875" style="254"/>
  </cols>
  <sheetData>
    <row r="1" spans="1:10" ht="23.25" customHeight="1">
      <c r="A1" s="766"/>
      <c r="B1" s="766"/>
      <c r="D1" s="766" t="s">
        <v>27</v>
      </c>
      <c r="E1" s="766"/>
    </row>
    <row r="2" spans="1:10" ht="20.25" customHeight="1">
      <c r="A2" s="766" t="s">
        <v>28</v>
      </c>
      <c r="B2" s="766"/>
      <c r="C2" s="766"/>
      <c r="D2" s="766"/>
      <c r="E2" s="766"/>
    </row>
    <row r="3" spans="1:10" ht="22.35" customHeight="1">
      <c r="A3" s="767" t="str">
        <f>'[1]PL TH'!A3:D3</f>
        <v>(Kèm theo Tờ trình số              /TTr-KT, ngày            /         /2026 của phòng Kinh tế xã Mỏ Cày)</v>
      </c>
      <c r="B3" s="767"/>
      <c r="C3" s="767"/>
      <c r="D3" s="767"/>
      <c r="E3" s="767"/>
    </row>
    <row r="4" spans="1:10" ht="21.6" customHeight="1">
      <c r="C4" s="256"/>
      <c r="D4" s="256"/>
      <c r="E4" s="256" t="s">
        <v>29</v>
      </c>
    </row>
    <row r="5" spans="1:10" ht="29.4" customHeight="1">
      <c r="A5" s="257" t="s">
        <v>3</v>
      </c>
      <c r="B5" s="257" t="s">
        <v>5</v>
      </c>
      <c r="C5" s="257" t="s">
        <v>30</v>
      </c>
      <c r="D5" s="257" t="s">
        <v>31</v>
      </c>
      <c r="E5" s="258" t="s">
        <v>32</v>
      </c>
    </row>
    <row r="6" spans="1:10" s="253" customFormat="1" ht="18" hidden="1" customHeight="1">
      <c r="A6" s="259" t="s">
        <v>6</v>
      </c>
      <c r="B6" s="260" t="s">
        <v>33</v>
      </c>
      <c r="C6" s="261">
        <f>C7+C8</f>
        <v>1586000000</v>
      </c>
      <c r="D6" s="261"/>
      <c r="E6" s="259"/>
    </row>
    <row r="7" spans="1:10" s="253" customFormat="1" ht="47.25" customHeight="1">
      <c r="A7" s="262">
        <v>1</v>
      </c>
      <c r="B7" s="263" t="s">
        <v>34</v>
      </c>
      <c r="C7" s="264">
        <f>1586000000*70%</f>
        <v>1110200000</v>
      </c>
      <c r="D7" s="264"/>
      <c r="E7" s="265" t="s">
        <v>35</v>
      </c>
      <c r="I7" s="270">
        <f>C7+'[1]PL TH'!C13</f>
        <v>2294200000</v>
      </c>
      <c r="J7" s="253">
        <v>2294200000</v>
      </c>
    </row>
    <row r="8" spans="1:10" s="253" customFormat="1" ht="31.2">
      <c r="A8" s="266">
        <v>2</v>
      </c>
      <c r="B8" s="267" t="s">
        <v>36</v>
      </c>
      <c r="C8" s="268">
        <f>1586000000*30%</f>
        <v>475800000</v>
      </c>
      <c r="D8" s="264"/>
      <c r="E8" s="269"/>
      <c r="F8" s="270">
        <f>C6-C7</f>
        <v>475800000</v>
      </c>
      <c r="G8" s="270">
        <v>29592918.200000301</v>
      </c>
      <c r="H8" s="253">
        <v>254648104.938454</v>
      </c>
      <c r="I8" s="293">
        <f>'[1]PL TH'!C10-'01.  TANG THU'!I7</f>
        <v>16972786155.938454</v>
      </c>
    </row>
    <row r="9" spans="1:10" ht="46.8">
      <c r="A9" s="265" t="s">
        <v>37</v>
      </c>
      <c r="B9" s="271" t="s">
        <v>38</v>
      </c>
      <c r="C9" s="272">
        <v>8245000</v>
      </c>
      <c r="D9" s="764" t="s">
        <v>39</v>
      </c>
      <c r="E9" s="265"/>
      <c r="F9" s="274"/>
      <c r="I9" s="254">
        <v>16882231155.938499</v>
      </c>
    </row>
    <row r="10" spans="1:10" ht="31.2">
      <c r="A10" s="265" t="s">
        <v>37</v>
      </c>
      <c r="B10" s="275" t="s">
        <v>40</v>
      </c>
      <c r="C10" s="272">
        <v>3207000</v>
      </c>
      <c r="D10" s="765"/>
      <c r="E10" s="265"/>
    </row>
    <row r="11" spans="1:10">
      <c r="A11" s="265" t="s">
        <v>37</v>
      </c>
      <c r="B11" s="275" t="s">
        <v>41</v>
      </c>
      <c r="C11" s="272">
        <v>29538000</v>
      </c>
      <c r="D11" s="765"/>
      <c r="E11" s="265"/>
    </row>
    <row r="12" spans="1:10">
      <c r="A12" s="265" t="s">
        <v>37</v>
      </c>
      <c r="B12" s="275" t="s">
        <v>42</v>
      </c>
      <c r="C12" s="272">
        <v>7507000</v>
      </c>
      <c r="D12" s="765"/>
      <c r="E12" s="276"/>
    </row>
    <row r="13" spans="1:10">
      <c r="A13" s="265" t="s">
        <v>37</v>
      </c>
      <c r="B13" s="275" t="s">
        <v>43</v>
      </c>
      <c r="C13" s="272">
        <v>6470000</v>
      </c>
      <c r="D13" s="765"/>
      <c r="E13" s="276"/>
    </row>
    <row r="14" spans="1:10">
      <c r="A14" s="265" t="s">
        <v>37</v>
      </c>
      <c r="B14" s="275" t="s">
        <v>44</v>
      </c>
      <c r="C14" s="272">
        <v>22000000</v>
      </c>
      <c r="D14" s="765"/>
      <c r="E14" s="276"/>
    </row>
    <row r="15" spans="1:10">
      <c r="A15" s="265" t="s">
        <v>37</v>
      </c>
      <c r="B15" s="275" t="s">
        <v>45</v>
      </c>
      <c r="C15" s="272">
        <v>31382000</v>
      </c>
      <c r="D15" s="765"/>
      <c r="E15" s="276"/>
    </row>
    <row r="16" spans="1:10">
      <c r="A16" s="265" t="s">
        <v>37</v>
      </c>
      <c r="B16" s="275" t="s">
        <v>46</v>
      </c>
      <c r="C16" s="272">
        <v>24664000</v>
      </c>
      <c r="D16" s="765"/>
      <c r="E16" s="276"/>
    </row>
    <row r="17" spans="1:6">
      <c r="A17" s="265" t="s">
        <v>37</v>
      </c>
      <c r="B17" s="277" t="s">
        <v>47</v>
      </c>
      <c r="C17" s="272">
        <v>53790000</v>
      </c>
      <c r="D17" s="765"/>
      <c r="E17" s="276"/>
    </row>
    <row r="18" spans="1:6">
      <c r="A18" s="265" t="s">
        <v>37</v>
      </c>
      <c r="B18" s="275" t="s">
        <v>48</v>
      </c>
      <c r="C18" s="272">
        <v>33549000</v>
      </c>
      <c r="D18" s="765"/>
      <c r="E18" s="276"/>
    </row>
    <row r="19" spans="1:6">
      <c r="A19" s="265" t="s">
        <v>37</v>
      </c>
      <c r="B19" s="275" t="s">
        <v>49</v>
      </c>
      <c r="C19" s="272">
        <v>46324000</v>
      </c>
      <c r="D19" s="765"/>
      <c r="E19" s="276"/>
    </row>
    <row r="20" spans="1:6">
      <c r="A20" s="265" t="s">
        <v>37</v>
      </c>
      <c r="B20" s="275" t="s">
        <v>50</v>
      </c>
      <c r="C20" s="272">
        <f>21274040.8999999+29660959</f>
        <v>50934999.899999902</v>
      </c>
      <c r="D20" s="765"/>
      <c r="E20" s="278">
        <f>72141000-C20</f>
        <v>21206000.100000098</v>
      </c>
    </row>
    <row r="21" spans="1:6">
      <c r="A21" s="265" t="s">
        <v>37</v>
      </c>
      <c r="B21" s="275" t="s">
        <v>51</v>
      </c>
      <c r="C21" s="272">
        <v>32848000</v>
      </c>
      <c r="D21" s="765"/>
      <c r="E21" s="276"/>
    </row>
    <row r="22" spans="1:6">
      <c r="A22" s="265" t="s">
        <v>37</v>
      </c>
      <c r="B22" s="275" t="s">
        <v>52</v>
      </c>
      <c r="C22" s="272">
        <v>125341000</v>
      </c>
      <c r="D22" s="768"/>
      <c r="E22" s="276"/>
    </row>
    <row r="23" spans="1:6" s="253" customFormat="1" ht="22.5" customHeight="1">
      <c r="A23" s="262">
        <v>3</v>
      </c>
      <c r="B23" s="263" t="s">
        <v>53</v>
      </c>
      <c r="C23" s="264">
        <f>C24+C32+C34</f>
        <v>254648105</v>
      </c>
      <c r="D23" s="279">
        <f>C24+C32+C34</f>
        <v>254648105</v>
      </c>
      <c r="E23" s="279">
        <v>431363007</v>
      </c>
      <c r="F23" s="280">
        <v>254648104.938454</v>
      </c>
    </row>
    <row r="24" spans="1:6" s="253" customFormat="1">
      <c r="A24" s="262" t="s">
        <v>54</v>
      </c>
      <c r="B24" s="263" t="s">
        <v>55</v>
      </c>
      <c r="C24" s="264">
        <f>SUM(C25:C31)</f>
        <v>183880000</v>
      </c>
      <c r="D24" s="264"/>
      <c r="E24" s="262"/>
    </row>
    <row r="25" spans="1:6" s="253" customFormat="1">
      <c r="A25" s="265" t="s">
        <v>37</v>
      </c>
      <c r="B25" s="281" t="s">
        <v>56</v>
      </c>
      <c r="C25" s="272">
        <v>32600000</v>
      </c>
      <c r="D25" s="764" t="s">
        <v>39</v>
      </c>
      <c r="E25" s="282"/>
    </row>
    <row r="26" spans="1:6" s="253" customFormat="1">
      <c r="A26" s="265" t="s">
        <v>37</v>
      </c>
      <c r="B26" s="283" t="s">
        <v>57</v>
      </c>
      <c r="C26" s="284">
        <v>15740000</v>
      </c>
      <c r="D26" s="765"/>
      <c r="E26" s="282"/>
    </row>
    <row r="27" spans="1:6" s="253" customFormat="1">
      <c r="A27" s="265" t="s">
        <v>37</v>
      </c>
      <c r="B27" s="285" t="s">
        <v>58</v>
      </c>
      <c r="C27" s="284">
        <v>23780000</v>
      </c>
      <c r="D27" s="765"/>
      <c r="E27" s="282"/>
    </row>
    <row r="28" spans="1:6" s="253" customFormat="1">
      <c r="A28" s="265" t="s">
        <v>37</v>
      </c>
      <c r="B28" s="285" t="s">
        <v>59</v>
      </c>
      <c r="C28" s="284">
        <v>37270000</v>
      </c>
      <c r="D28" s="765"/>
      <c r="E28" s="282"/>
    </row>
    <row r="29" spans="1:6" s="253" customFormat="1">
      <c r="A29" s="265" t="s">
        <v>37</v>
      </c>
      <c r="B29" s="285" t="s">
        <v>60</v>
      </c>
      <c r="C29" s="284">
        <v>38190000</v>
      </c>
      <c r="D29" s="765"/>
      <c r="E29" s="282"/>
    </row>
    <row r="30" spans="1:6" s="253" customFormat="1">
      <c r="A30" s="265" t="s">
        <v>37</v>
      </c>
      <c r="B30" s="285" t="s">
        <v>61</v>
      </c>
      <c r="C30" s="272">
        <v>6200000</v>
      </c>
      <c r="D30" s="765"/>
      <c r="E30" s="282"/>
    </row>
    <row r="31" spans="1:6" s="253" customFormat="1">
      <c r="A31" s="265" t="s">
        <v>37</v>
      </c>
      <c r="B31" s="285" t="s">
        <v>62</v>
      </c>
      <c r="C31" s="272">
        <v>30100000</v>
      </c>
      <c r="D31" s="765"/>
      <c r="E31" s="282"/>
    </row>
    <row r="32" spans="1:6" s="253" customFormat="1">
      <c r="A32" s="310" t="s">
        <v>63</v>
      </c>
      <c r="B32" s="286" t="s">
        <v>64</v>
      </c>
      <c r="C32" s="264">
        <f>C33</f>
        <v>28268105</v>
      </c>
      <c r="D32" s="264"/>
      <c r="E32" s="262"/>
    </row>
    <row r="33" spans="1:6" s="253" customFormat="1" ht="31.2">
      <c r="A33" s="311" t="s">
        <v>37</v>
      </c>
      <c r="B33" s="285" t="s">
        <v>65</v>
      </c>
      <c r="C33" s="272">
        <v>28268105</v>
      </c>
      <c r="D33" s="273" t="s">
        <v>39</v>
      </c>
      <c r="E33" s="262"/>
    </row>
    <row r="34" spans="1:6" s="253" customFormat="1">
      <c r="A34" s="310" t="s">
        <v>66</v>
      </c>
      <c r="B34" s="286" t="s">
        <v>67</v>
      </c>
      <c r="C34" s="264">
        <f>C35</f>
        <v>42500000</v>
      </c>
      <c r="D34" s="264"/>
      <c r="E34" s="262"/>
    </row>
    <row r="35" spans="1:6" s="253" customFormat="1">
      <c r="A35" s="311" t="s">
        <v>37</v>
      </c>
      <c r="B35" s="285" t="s">
        <v>68</v>
      </c>
      <c r="C35" s="272">
        <v>42500000</v>
      </c>
      <c r="D35" s="287" t="s">
        <v>39</v>
      </c>
      <c r="E35" s="262"/>
    </row>
    <row r="36" spans="1:6" ht="15.75" hidden="1" customHeight="1">
      <c r="A36" s="288" t="s">
        <v>69</v>
      </c>
      <c r="B36" s="289" t="s">
        <v>70</v>
      </c>
      <c r="C36" s="290"/>
      <c r="D36" s="290"/>
      <c r="E36" s="291"/>
    </row>
    <row r="37" spans="1:6" s="253" customFormat="1">
      <c r="A37" s="257"/>
      <c r="B37" s="257" t="s">
        <v>71</v>
      </c>
      <c r="C37" s="292">
        <f>C6+C23+C36</f>
        <v>1840648105</v>
      </c>
      <c r="D37" s="292"/>
      <c r="E37" s="257"/>
      <c r="F37" s="253">
        <v>2017136204</v>
      </c>
    </row>
  </sheetData>
  <mergeCells count="6">
    <mergeCell ref="D25:D31"/>
    <mergeCell ref="A1:B1"/>
    <mergeCell ref="D1:E1"/>
    <mergeCell ref="A2:E2"/>
    <mergeCell ref="A3:E3"/>
    <mergeCell ref="D9:D22"/>
  </mergeCells>
  <conditionalFormatting sqref="B17">
    <cfRule type="duplicateValues" dxfId="1" priority="2" stopIfTrue="1"/>
  </conditionalFormatting>
  <conditionalFormatting sqref="B26">
    <cfRule type="duplicateValues" dxfId="0" priority="1"/>
  </conditionalFormatting>
  <pageMargins left="0.7" right="0.7"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I44"/>
  <sheetViews>
    <sheetView topLeftCell="A56" zoomScale="130" zoomScaleNormal="130" workbookViewId="0">
      <selection activeCell="A3" sqref="A3:F3"/>
    </sheetView>
  </sheetViews>
  <sheetFormatPr defaultColWidth="8.88671875" defaultRowHeight="14.4"/>
  <cols>
    <col min="1" max="1" width="6.109375" style="193" customWidth="1"/>
    <col min="2" max="2" width="46.109375" style="193" customWidth="1"/>
    <col min="3" max="3" width="13.5546875" style="227" customWidth="1"/>
    <col min="4" max="4" width="13.5546875" style="235" customWidth="1"/>
    <col min="5" max="5" width="13.5546875" style="227" customWidth="1"/>
    <col min="6" max="6" width="16.5546875" style="227" customWidth="1"/>
    <col min="7" max="7" width="8.88671875" style="193" hidden="1" customWidth="1"/>
    <col min="8" max="8" width="13.5546875" style="193" hidden="1" customWidth="1"/>
    <col min="9" max="9" width="16.88671875" style="227" hidden="1" customWidth="1"/>
    <col min="10" max="221" width="8.88671875" style="193"/>
    <col min="222" max="222" width="6.109375" style="193" customWidth="1"/>
    <col min="223" max="223" width="44.88671875" style="193" customWidth="1"/>
    <col min="224" max="224" width="16.109375" style="193" customWidth="1"/>
    <col min="225" max="225" width="16.88671875" style="193" customWidth="1"/>
    <col min="226" max="226" width="13.109375" style="193" customWidth="1"/>
    <col min="227" max="227" width="10.88671875" style="193" customWidth="1"/>
    <col min="228" max="228" width="18.88671875" style="193" customWidth="1"/>
    <col min="229" max="229" width="14.88671875" style="193" customWidth="1"/>
    <col min="230" max="230" width="16.88671875" style="193" customWidth="1"/>
    <col min="231" max="231" width="27.109375" style="193" customWidth="1"/>
    <col min="232" max="232" width="16.33203125" style="193" customWidth="1"/>
    <col min="233" max="233" width="17.6640625" style="193" customWidth="1"/>
    <col min="234" max="234" width="20.5546875" style="193" customWidth="1"/>
    <col min="235" max="477" width="8.88671875" style="193"/>
    <col min="478" max="478" width="6.109375" style="193" customWidth="1"/>
    <col min="479" max="479" width="44.88671875" style="193" customWidth="1"/>
    <col min="480" max="480" width="16.109375" style="193" customWidth="1"/>
    <col min="481" max="481" width="16.88671875" style="193" customWidth="1"/>
    <col min="482" max="482" width="13.109375" style="193" customWidth="1"/>
    <col min="483" max="483" width="10.88671875" style="193" customWidth="1"/>
    <col min="484" max="484" width="18.88671875" style="193" customWidth="1"/>
    <col min="485" max="485" width="14.88671875" style="193" customWidth="1"/>
    <col min="486" max="486" width="16.88671875" style="193" customWidth="1"/>
    <col min="487" max="487" width="27.109375" style="193" customWidth="1"/>
    <col min="488" max="488" width="16.33203125" style="193" customWidth="1"/>
    <col min="489" max="489" width="17.6640625" style="193" customWidth="1"/>
    <col min="490" max="490" width="20.5546875" style="193" customWidth="1"/>
    <col min="491" max="733" width="8.88671875" style="193"/>
    <col min="734" max="734" width="6.109375" style="193" customWidth="1"/>
    <col min="735" max="735" width="44.88671875" style="193" customWidth="1"/>
    <col min="736" max="736" width="16.109375" style="193" customWidth="1"/>
    <col min="737" max="737" width="16.88671875" style="193" customWidth="1"/>
    <col min="738" max="738" width="13.109375" style="193" customWidth="1"/>
    <col min="739" max="739" width="10.88671875" style="193" customWidth="1"/>
    <col min="740" max="740" width="18.88671875" style="193" customWidth="1"/>
    <col min="741" max="741" width="14.88671875" style="193" customWidth="1"/>
    <col min="742" max="742" width="16.88671875" style="193" customWidth="1"/>
    <col min="743" max="743" width="27.109375" style="193" customWidth="1"/>
    <col min="744" max="744" width="16.33203125" style="193" customWidth="1"/>
    <col min="745" max="745" width="17.6640625" style="193" customWidth="1"/>
    <col min="746" max="746" width="20.5546875" style="193" customWidth="1"/>
    <col min="747" max="989" width="8.88671875" style="193"/>
    <col min="990" max="990" width="6.109375" style="193" customWidth="1"/>
    <col min="991" max="991" width="44.88671875" style="193" customWidth="1"/>
    <col min="992" max="992" width="16.109375" style="193" customWidth="1"/>
    <col min="993" max="993" width="16.88671875" style="193" customWidth="1"/>
    <col min="994" max="994" width="13.109375" style="193" customWidth="1"/>
    <col min="995" max="995" width="10.88671875" style="193" customWidth="1"/>
    <col min="996" max="996" width="18.88671875" style="193" customWidth="1"/>
    <col min="997" max="997" width="14.88671875" style="193" customWidth="1"/>
    <col min="998" max="998" width="16.88671875" style="193" customWidth="1"/>
    <col min="999" max="999" width="27.109375" style="193" customWidth="1"/>
    <col min="1000" max="1000" width="16.33203125" style="193" customWidth="1"/>
    <col min="1001" max="1001" width="17.6640625" style="193" customWidth="1"/>
    <col min="1002" max="1002" width="20.5546875" style="193" customWidth="1"/>
    <col min="1003" max="1245" width="8.88671875" style="193"/>
    <col min="1246" max="1246" width="6.109375" style="193" customWidth="1"/>
    <col min="1247" max="1247" width="44.88671875" style="193" customWidth="1"/>
    <col min="1248" max="1248" width="16.109375" style="193" customWidth="1"/>
    <col min="1249" max="1249" width="16.88671875" style="193" customWidth="1"/>
    <col min="1250" max="1250" width="13.109375" style="193" customWidth="1"/>
    <col min="1251" max="1251" width="10.88671875" style="193" customWidth="1"/>
    <col min="1252" max="1252" width="18.88671875" style="193" customWidth="1"/>
    <col min="1253" max="1253" width="14.88671875" style="193" customWidth="1"/>
    <col min="1254" max="1254" width="16.88671875" style="193" customWidth="1"/>
    <col min="1255" max="1255" width="27.109375" style="193" customWidth="1"/>
    <col min="1256" max="1256" width="16.33203125" style="193" customWidth="1"/>
    <col min="1257" max="1257" width="17.6640625" style="193" customWidth="1"/>
    <col min="1258" max="1258" width="20.5546875" style="193" customWidth="1"/>
    <col min="1259" max="1501" width="8.88671875" style="193"/>
    <col min="1502" max="1502" width="6.109375" style="193" customWidth="1"/>
    <col min="1503" max="1503" width="44.88671875" style="193" customWidth="1"/>
    <col min="1504" max="1504" width="16.109375" style="193" customWidth="1"/>
    <col min="1505" max="1505" width="16.88671875" style="193" customWidth="1"/>
    <col min="1506" max="1506" width="13.109375" style="193" customWidth="1"/>
    <col min="1507" max="1507" width="10.88671875" style="193" customWidth="1"/>
    <col min="1508" max="1508" width="18.88671875" style="193" customWidth="1"/>
    <col min="1509" max="1509" width="14.88671875" style="193" customWidth="1"/>
    <col min="1510" max="1510" width="16.88671875" style="193" customWidth="1"/>
    <col min="1511" max="1511" width="27.109375" style="193" customWidth="1"/>
    <col min="1512" max="1512" width="16.33203125" style="193" customWidth="1"/>
    <col min="1513" max="1513" width="17.6640625" style="193" customWidth="1"/>
    <col min="1514" max="1514" width="20.5546875" style="193" customWidth="1"/>
    <col min="1515" max="1757" width="8.88671875" style="193"/>
    <col min="1758" max="1758" width="6.109375" style="193" customWidth="1"/>
    <col min="1759" max="1759" width="44.88671875" style="193" customWidth="1"/>
    <col min="1760" max="1760" width="16.109375" style="193" customWidth="1"/>
    <col min="1761" max="1761" width="16.88671875" style="193" customWidth="1"/>
    <col min="1762" max="1762" width="13.109375" style="193" customWidth="1"/>
    <col min="1763" max="1763" width="10.88671875" style="193" customWidth="1"/>
    <col min="1764" max="1764" width="18.88671875" style="193" customWidth="1"/>
    <col min="1765" max="1765" width="14.88671875" style="193" customWidth="1"/>
    <col min="1766" max="1766" width="16.88671875" style="193" customWidth="1"/>
    <col min="1767" max="1767" width="27.109375" style="193" customWidth="1"/>
    <col min="1768" max="1768" width="16.33203125" style="193" customWidth="1"/>
    <col min="1769" max="1769" width="17.6640625" style="193" customWidth="1"/>
    <col min="1770" max="1770" width="20.5546875" style="193" customWidth="1"/>
    <col min="1771" max="2013" width="8.88671875" style="193"/>
    <col min="2014" max="2014" width="6.109375" style="193" customWidth="1"/>
    <col min="2015" max="2015" width="44.88671875" style="193" customWidth="1"/>
    <col min="2016" max="2016" width="16.109375" style="193" customWidth="1"/>
    <col min="2017" max="2017" width="16.88671875" style="193" customWidth="1"/>
    <col min="2018" max="2018" width="13.109375" style="193" customWidth="1"/>
    <col min="2019" max="2019" width="10.88671875" style="193" customWidth="1"/>
    <col min="2020" max="2020" width="18.88671875" style="193" customWidth="1"/>
    <col min="2021" max="2021" width="14.88671875" style="193" customWidth="1"/>
    <col min="2022" max="2022" width="16.88671875" style="193" customWidth="1"/>
    <col min="2023" max="2023" width="27.109375" style="193" customWidth="1"/>
    <col min="2024" max="2024" width="16.33203125" style="193" customWidth="1"/>
    <col min="2025" max="2025" width="17.6640625" style="193" customWidth="1"/>
    <col min="2026" max="2026" width="20.5546875" style="193" customWidth="1"/>
    <col min="2027" max="2269" width="8.88671875" style="193"/>
    <col min="2270" max="2270" width="6.109375" style="193" customWidth="1"/>
    <col min="2271" max="2271" width="44.88671875" style="193" customWidth="1"/>
    <col min="2272" max="2272" width="16.109375" style="193" customWidth="1"/>
    <col min="2273" max="2273" width="16.88671875" style="193" customWidth="1"/>
    <col min="2274" max="2274" width="13.109375" style="193" customWidth="1"/>
    <col min="2275" max="2275" width="10.88671875" style="193" customWidth="1"/>
    <col min="2276" max="2276" width="18.88671875" style="193" customWidth="1"/>
    <col min="2277" max="2277" width="14.88671875" style="193" customWidth="1"/>
    <col min="2278" max="2278" width="16.88671875" style="193" customWidth="1"/>
    <col min="2279" max="2279" width="27.109375" style="193" customWidth="1"/>
    <col min="2280" max="2280" width="16.33203125" style="193" customWidth="1"/>
    <col min="2281" max="2281" width="17.6640625" style="193" customWidth="1"/>
    <col min="2282" max="2282" width="20.5546875" style="193" customWidth="1"/>
    <col min="2283" max="2525" width="8.88671875" style="193"/>
    <col min="2526" max="2526" width="6.109375" style="193" customWidth="1"/>
    <col min="2527" max="2527" width="44.88671875" style="193" customWidth="1"/>
    <col min="2528" max="2528" width="16.109375" style="193" customWidth="1"/>
    <col min="2529" max="2529" width="16.88671875" style="193" customWidth="1"/>
    <col min="2530" max="2530" width="13.109375" style="193" customWidth="1"/>
    <col min="2531" max="2531" width="10.88671875" style="193" customWidth="1"/>
    <col min="2532" max="2532" width="18.88671875" style="193" customWidth="1"/>
    <col min="2533" max="2533" width="14.88671875" style="193" customWidth="1"/>
    <col min="2534" max="2534" width="16.88671875" style="193" customWidth="1"/>
    <col min="2535" max="2535" width="27.109375" style="193" customWidth="1"/>
    <col min="2536" max="2536" width="16.33203125" style="193" customWidth="1"/>
    <col min="2537" max="2537" width="17.6640625" style="193" customWidth="1"/>
    <col min="2538" max="2538" width="20.5546875" style="193" customWidth="1"/>
    <col min="2539" max="2781" width="8.88671875" style="193"/>
    <col min="2782" max="2782" width="6.109375" style="193" customWidth="1"/>
    <col min="2783" max="2783" width="44.88671875" style="193" customWidth="1"/>
    <col min="2784" max="2784" width="16.109375" style="193" customWidth="1"/>
    <col min="2785" max="2785" width="16.88671875" style="193" customWidth="1"/>
    <col min="2786" max="2786" width="13.109375" style="193" customWidth="1"/>
    <col min="2787" max="2787" width="10.88671875" style="193" customWidth="1"/>
    <col min="2788" max="2788" width="18.88671875" style="193" customWidth="1"/>
    <col min="2789" max="2789" width="14.88671875" style="193" customWidth="1"/>
    <col min="2790" max="2790" width="16.88671875" style="193" customWidth="1"/>
    <col min="2791" max="2791" width="27.109375" style="193" customWidth="1"/>
    <col min="2792" max="2792" width="16.33203125" style="193" customWidth="1"/>
    <col min="2793" max="2793" width="17.6640625" style="193" customWidth="1"/>
    <col min="2794" max="2794" width="20.5546875" style="193" customWidth="1"/>
    <col min="2795" max="3037" width="8.88671875" style="193"/>
    <col min="3038" max="3038" width="6.109375" style="193" customWidth="1"/>
    <col min="3039" max="3039" width="44.88671875" style="193" customWidth="1"/>
    <col min="3040" max="3040" width="16.109375" style="193" customWidth="1"/>
    <col min="3041" max="3041" width="16.88671875" style="193" customWidth="1"/>
    <col min="3042" max="3042" width="13.109375" style="193" customWidth="1"/>
    <col min="3043" max="3043" width="10.88671875" style="193" customWidth="1"/>
    <col min="3044" max="3044" width="18.88671875" style="193" customWidth="1"/>
    <col min="3045" max="3045" width="14.88671875" style="193" customWidth="1"/>
    <col min="3046" max="3046" width="16.88671875" style="193" customWidth="1"/>
    <col min="3047" max="3047" width="27.109375" style="193" customWidth="1"/>
    <col min="3048" max="3048" width="16.33203125" style="193" customWidth="1"/>
    <col min="3049" max="3049" width="17.6640625" style="193" customWidth="1"/>
    <col min="3050" max="3050" width="20.5546875" style="193" customWidth="1"/>
    <col min="3051" max="3293" width="8.88671875" style="193"/>
    <col min="3294" max="3294" width="6.109375" style="193" customWidth="1"/>
    <col min="3295" max="3295" width="44.88671875" style="193" customWidth="1"/>
    <col min="3296" max="3296" width="16.109375" style="193" customWidth="1"/>
    <col min="3297" max="3297" width="16.88671875" style="193" customWidth="1"/>
    <col min="3298" max="3298" width="13.109375" style="193" customWidth="1"/>
    <col min="3299" max="3299" width="10.88671875" style="193" customWidth="1"/>
    <col min="3300" max="3300" width="18.88671875" style="193" customWidth="1"/>
    <col min="3301" max="3301" width="14.88671875" style="193" customWidth="1"/>
    <col min="3302" max="3302" width="16.88671875" style="193" customWidth="1"/>
    <col min="3303" max="3303" width="27.109375" style="193" customWidth="1"/>
    <col min="3304" max="3304" width="16.33203125" style="193" customWidth="1"/>
    <col min="3305" max="3305" width="17.6640625" style="193" customWidth="1"/>
    <col min="3306" max="3306" width="20.5546875" style="193" customWidth="1"/>
    <col min="3307" max="3549" width="8.88671875" style="193"/>
    <col min="3550" max="3550" width="6.109375" style="193" customWidth="1"/>
    <col min="3551" max="3551" width="44.88671875" style="193" customWidth="1"/>
    <col min="3552" max="3552" width="16.109375" style="193" customWidth="1"/>
    <col min="3553" max="3553" width="16.88671875" style="193" customWidth="1"/>
    <col min="3554" max="3554" width="13.109375" style="193" customWidth="1"/>
    <col min="3555" max="3555" width="10.88671875" style="193" customWidth="1"/>
    <col min="3556" max="3556" width="18.88671875" style="193" customWidth="1"/>
    <col min="3557" max="3557" width="14.88671875" style="193" customWidth="1"/>
    <col min="3558" max="3558" width="16.88671875" style="193" customWidth="1"/>
    <col min="3559" max="3559" width="27.109375" style="193" customWidth="1"/>
    <col min="3560" max="3560" width="16.33203125" style="193" customWidth="1"/>
    <col min="3561" max="3561" width="17.6640625" style="193" customWidth="1"/>
    <col min="3562" max="3562" width="20.5546875" style="193" customWidth="1"/>
    <col min="3563" max="3805" width="8.88671875" style="193"/>
    <col min="3806" max="3806" width="6.109375" style="193" customWidth="1"/>
    <col min="3807" max="3807" width="44.88671875" style="193" customWidth="1"/>
    <col min="3808" max="3808" width="16.109375" style="193" customWidth="1"/>
    <col min="3809" max="3809" width="16.88671875" style="193" customWidth="1"/>
    <col min="3810" max="3810" width="13.109375" style="193" customWidth="1"/>
    <col min="3811" max="3811" width="10.88671875" style="193" customWidth="1"/>
    <col min="3812" max="3812" width="18.88671875" style="193" customWidth="1"/>
    <col min="3813" max="3813" width="14.88671875" style="193" customWidth="1"/>
    <col min="3814" max="3814" width="16.88671875" style="193" customWidth="1"/>
    <col min="3815" max="3815" width="27.109375" style="193" customWidth="1"/>
    <col min="3816" max="3816" width="16.33203125" style="193" customWidth="1"/>
    <col min="3817" max="3817" width="17.6640625" style="193" customWidth="1"/>
    <col min="3818" max="3818" width="20.5546875" style="193" customWidth="1"/>
    <col min="3819" max="4061" width="8.88671875" style="193"/>
    <col min="4062" max="4062" width="6.109375" style="193" customWidth="1"/>
    <col min="4063" max="4063" width="44.88671875" style="193" customWidth="1"/>
    <col min="4064" max="4064" width="16.109375" style="193" customWidth="1"/>
    <col min="4065" max="4065" width="16.88671875" style="193" customWidth="1"/>
    <col min="4066" max="4066" width="13.109375" style="193" customWidth="1"/>
    <col min="4067" max="4067" width="10.88671875" style="193" customWidth="1"/>
    <col min="4068" max="4068" width="18.88671875" style="193" customWidth="1"/>
    <col min="4069" max="4069" width="14.88671875" style="193" customWidth="1"/>
    <col min="4070" max="4070" width="16.88671875" style="193" customWidth="1"/>
    <col min="4071" max="4071" width="27.109375" style="193" customWidth="1"/>
    <col min="4072" max="4072" width="16.33203125" style="193" customWidth="1"/>
    <col min="4073" max="4073" width="17.6640625" style="193" customWidth="1"/>
    <col min="4074" max="4074" width="20.5546875" style="193" customWidth="1"/>
    <col min="4075" max="4317" width="8.88671875" style="193"/>
    <col min="4318" max="4318" width="6.109375" style="193" customWidth="1"/>
    <col min="4319" max="4319" width="44.88671875" style="193" customWidth="1"/>
    <col min="4320" max="4320" width="16.109375" style="193" customWidth="1"/>
    <col min="4321" max="4321" width="16.88671875" style="193" customWidth="1"/>
    <col min="4322" max="4322" width="13.109375" style="193" customWidth="1"/>
    <col min="4323" max="4323" width="10.88671875" style="193" customWidth="1"/>
    <col min="4324" max="4324" width="18.88671875" style="193" customWidth="1"/>
    <col min="4325" max="4325" width="14.88671875" style="193" customWidth="1"/>
    <col min="4326" max="4326" width="16.88671875" style="193" customWidth="1"/>
    <col min="4327" max="4327" width="27.109375" style="193" customWidth="1"/>
    <col min="4328" max="4328" width="16.33203125" style="193" customWidth="1"/>
    <col min="4329" max="4329" width="17.6640625" style="193" customWidth="1"/>
    <col min="4330" max="4330" width="20.5546875" style="193" customWidth="1"/>
    <col min="4331" max="4573" width="8.88671875" style="193"/>
    <col min="4574" max="4574" width="6.109375" style="193" customWidth="1"/>
    <col min="4575" max="4575" width="44.88671875" style="193" customWidth="1"/>
    <col min="4576" max="4576" width="16.109375" style="193" customWidth="1"/>
    <col min="4577" max="4577" width="16.88671875" style="193" customWidth="1"/>
    <col min="4578" max="4578" width="13.109375" style="193" customWidth="1"/>
    <col min="4579" max="4579" width="10.88671875" style="193" customWidth="1"/>
    <col min="4580" max="4580" width="18.88671875" style="193" customWidth="1"/>
    <col min="4581" max="4581" width="14.88671875" style="193" customWidth="1"/>
    <col min="4582" max="4582" width="16.88671875" style="193" customWidth="1"/>
    <col min="4583" max="4583" width="27.109375" style="193" customWidth="1"/>
    <col min="4584" max="4584" width="16.33203125" style="193" customWidth="1"/>
    <col min="4585" max="4585" width="17.6640625" style="193" customWidth="1"/>
    <col min="4586" max="4586" width="20.5546875" style="193" customWidth="1"/>
    <col min="4587" max="4829" width="8.88671875" style="193"/>
    <col min="4830" max="4830" width="6.109375" style="193" customWidth="1"/>
    <col min="4831" max="4831" width="44.88671875" style="193" customWidth="1"/>
    <col min="4832" max="4832" width="16.109375" style="193" customWidth="1"/>
    <col min="4833" max="4833" width="16.88671875" style="193" customWidth="1"/>
    <col min="4834" max="4834" width="13.109375" style="193" customWidth="1"/>
    <col min="4835" max="4835" width="10.88671875" style="193" customWidth="1"/>
    <col min="4836" max="4836" width="18.88671875" style="193" customWidth="1"/>
    <col min="4837" max="4837" width="14.88671875" style="193" customWidth="1"/>
    <col min="4838" max="4838" width="16.88671875" style="193" customWidth="1"/>
    <col min="4839" max="4839" width="27.109375" style="193" customWidth="1"/>
    <col min="4840" max="4840" width="16.33203125" style="193" customWidth="1"/>
    <col min="4841" max="4841" width="17.6640625" style="193" customWidth="1"/>
    <col min="4842" max="4842" width="20.5546875" style="193" customWidth="1"/>
    <col min="4843" max="5085" width="8.88671875" style="193"/>
    <col min="5086" max="5086" width="6.109375" style="193" customWidth="1"/>
    <col min="5087" max="5087" width="44.88671875" style="193" customWidth="1"/>
    <col min="5088" max="5088" width="16.109375" style="193" customWidth="1"/>
    <col min="5089" max="5089" width="16.88671875" style="193" customWidth="1"/>
    <col min="5090" max="5090" width="13.109375" style="193" customWidth="1"/>
    <col min="5091" max="5091" width="10.88671875" style="193" customWidth="1"/>
    <col min="5092" max="5092" width="18.88671875" style="193" customWidth="1"/>
    <col min="5093" max="5093" width="14.88671875" style="193" customWidth="1"/>
    <col min="5094" max="5094" width="16.88671875" style="193" customWidth="1"/>
    <col min="5095" max="5095" width="27.109375" style="193" customWidth="1"/>
    <col min="5096" max="5096" width="16.33203125" style="193" customWidth="1"/>
    <col min="5097" max="5097" width="17.6640625" style="193" customWidth="1"/>
    <col min="5098" max="5098" width="20.5546875" style="193" customWidth="1"/>
    <col min="5099" max="5341" width="8.88671875" style="193"/>
    <col min="5342" max="5342" width="6.109375" style="193" customWidth="1"/>
    <col min="5343" max="5343" width="44.88671875" style="193" customWidth="1"/>
    <col min="5344" max="5344" width="16.109375" style="193" customWidth="1"/>
    <col min="5345" max="5345" width="16.88671875" style="193" customWidth="1"/>
    <col min="5346" max="5346" width="13.109375" style="193" customWidth="1"/>
    <col min="5347" max="5347" width="10.88671875" style="193" customWidth="1"/>
    <col min="5348" max="5348" width="18.88671875" style="193" customWidth="1"/>
    <col min="5349" max="5349" width="14.88671875" style="193" customWidth="1"/>
    <col min="5350" max="5350" width="16.88671875" style="193" customWidth="1"/>
    <col min="5351" max="5351" width="27.109375" style="193" customWidth="1"/>
    <col min="5352" max="5352" width="16.33203125" style="193" customWidth="1"/>
    <col min="5353" max="5353" width="17.6640625" style="193" customWidth="1"/>
    <col min="5354" max="5354" width="20.5546875" style="193" customWidth="1"/>
    <col min="5355" max="5597" width="8.88671875" style="193"/>
    <col min="5598" max="5598" width="6.109375" style="193" customWidth="1"/>
    <col min="5599" max="5599" width="44.88671875" style="193" customWidth="1"/>
    <col min="5600" max="5600" width="16.109375" style="193" customWidth="1"/>
    <col min="5601" max="5601" width="16.88671875" style="193" customWidth="1"/>
    <col min="5602" max="5602" width="13.109375" style="193" customWidth="1"/>
    <col min="5603" max="5603" width="10.88671875" style="193" customWidth="1"/>
    <col min="5604" max="5604" width="18.88671875" style="193" customWidth="1"/>
    <col min="5605" max="5605" width="14.88671875" style="193" customWidth="1"/>
    <col min="5606" max="5606" width="16.88671875" style="193" customWidth="1"/>
    <col min="5607" max="5607" width="27.109375" style="193" customWidth="1"/>
    <col min="5608" max="5608" width="16.33203125" style="193" customWidth="1"/>
    <col min="5609" max="5609" width="17.6640625" style="193" customWidth="1"/>
    <col min="5610" max="5610" width="20.5546875" style="193" customWidth="1"/>
    <col min="5611" max="5853" width="8.88671875" style="193"/>
    <col min="5854" max="5854" width="6.109375" style="193" customWidth="1"/>
    <col min="5855" max="5855" width="44.88671875" style="193" customWidth="1"/>
    <col min="5856" max="5856" width="16.109375" style="193" customWidth="1"/>
    <col min="5857" max="5857" width="16.88671875" style="193" customWidth="1"/>
    <col min="5858" max="5858" width="13.109375" style="193" customWidth="1"/>
    <col min="5859" max="5859" width="10.88671875" style="193" customWidth="1"/>
    <col min="5860" max="5860" width="18.88671875" style="193" customWidth="1"/>
    <col min="5861" max="5861" width="14.88671875" style="193" customWidth="1"/>
    <col min="5862" max="5862" width="16.88671875" style="193" customWidth="1"/>
    <col min="5863" max="5863" width="27.109375" style="193" customWidth="1"/>
    <col min="5864" max="5864" width="16.33203125" style="193" customWidth="1"/>
    <col min="5865" max="5865" width="17.6640625" style="193" customWidth="1"/>
    <col min="5866" max="5866" width="20.5546875" style="193" customWidth="1"/>
    <col min="5867" max="6109" width="8.88671875" style="193"/>
    <col min="6110" max="6110" width="6.109375" style="193" customWidth="1"/>
    <col min="6111" max="6111" width="44.88671875" style="193" customWidth="1"/>
    <col min="6112" max="6112" width="16.109375" style="193" customWidth="1"/>
    <col min="6113" max="6113" width="16.88671875" style="193" customWidth="1"/>
    <col min="6114" max="6114" width="13.109375" style="193" customWidth="1"/>
    <col min="6115" max="6115" width="10.88671875" style="193" customWidth="1"/>
    <col min="6116" max="6116" width="18.88671875" style="193" customWidth="1"/>
    <col min="6117" max="6117" width="14.88671875" style="193" customWidth="1"/>
    <col min="6118" max="6118" width="16.88671875" style="193" customWidth="1"/>
    <col min="6119" max="6119" width="27.109375" style="193" customWidth="1"/>
    <col min="6120" max="6120" width="16.33203125" style="193" customWidth="1"/>
    <col min="6121" max="6121" width="17.6640625" style="193" customWidth="1"/>
    <col min="6122" max="6122" width="20.5546875" style="193" customWidth="1"/>
    <col min="6123" max="6365" width="8.88671875" style="193"/>
    <col min="6366" max="6366" width="6.109375" style="193" customWidth="1"/>
    <col min="6367" max="6367" width="44.88671875" style="193" customWidth="1"/>
    <col min="6368" max="6368" width="16.109375" style="193" customWidth="1"/>
    <col min="6369" max="6369" width="16.88671875" style="193" customWidth="1"/>
    <col min="6370" max="6370" width="13.109375" style="193" customWidth="1"/>
    <col min="6371" max="6371" width="10.88671875" style="193" customWidth="1"/>
    <col min="6372" max="6372" width="18.88671875" style="193" customWidth="1"/>
    <col min="6373" max="6373" width="14.88671875" style="193" customWidth="1"/>
    <col min="6374" max="6374" width="16.88671875" style="193" customWidth="1"/>
    <col min="6375" max="6375" width="27.109375" style="193" customWidth="1"/>
    <col min="6376" max="6376" width="16.33203125" style="193" customWidth="1"/>
    <col min="6377" max="6377" width="17.6640625" style="193" customWidth="1"/>
    <col min="6378" max="6378" width="20.5546875" style="193" customWidth="1"/>
    <col min="6379" max="6621" width="8.88671875" style="193"/>
    <col min="6622" max="6622" width="6.109375" style="193" customWidth="1"/>
    <col min="6623" max="6623" width="44.88671875" style="193" customWidth="1"/>
    <col min="6624" max="6624" width="16.109375" style="193" customWidth="1"/>
    <col min="6625" max="6625" width="16.88671875" style="193" customWidth="1"/>
    <col min="6626" max="6626" width="13.109375" style="193" customWidth="1"/>
    <col min="6627" max="6627" width="10.88671875" style="193" customWidth="1"/>
    <col min="6628" max="6628" width="18.88671875" style="193" customWidth="1"/>
    <col min="6629" max="6629" width="14.88671875" style="193" customWidth="1"/>
    <col min="6630" max="6630" width="16.88671875" style="193" customWidth="1"/>
    <col min="6631" max="6631" width="27.109375" style="193" customWidth="1"/>
    <col min="6632" max="6632" width="16.33203125" style="193" customWidth="1"/>
    <col min="6633" max="6633" width="17.6640625" style="193" customWidth="1"/>
    <col min="6634" max="6634" width="20.5546875" style="193" customWidth="1"/>
    <col min="6635" max="6877" width="8.88671875" style="193"/>
    <col min="6878" max="6878" width="6.109375" style="193" customWidth="1"/>
    <col min="6879" max="6879" width="44.88671875" style="193" customWidth="1"/>
    <col min="6880" max="6880" width="16.109375" style="193" customWidth="1"/>
    <col min="6881" max="6881" width="16.88671875" style="193" customWidth="1"/>
    <col min="6882" max="6882" width="13.109375" style="193" customWidth="1"/>
    <col min="6883" max="6883" width="10.88671875" style="193" customWidth="1"/>
    <col min="6884" max="6884" width="18.88671875" style="193" customWidth="1"/>
    <col min="6885" max="6885" width="14.88671875" style="193" customWidth="1"/>
    <col min="6886" max="6886" width="16.88671875" style="193" customWidth="1"/>
    <col min="6887" max="6887" width="27.109375" style="193" customWidth="1"/>
    <col min="6888" max="6888" width="16.33203125" style="193" customWidth="1"/>
    <col min="6889" max="6889" width="17.6640625" style="193" customWidth="1"/>
    <col min="6890" max="6890" width="20.5546875" style="193" customWidth="1"/>
    <col min="6891" max="7133" width="8.88671875" style="193"/>
    <col min="7134" max="7134" width="6.109375" style="193" customWidth="1"/>
    <col min="7135" max="7135" width="44.88671875" style="193" customWidth="1"/>
    <col min="7136" max="7136" width="16.109375" style="193" customWidth="1"/>
    <col min="7137" max="7137" width="16.88671875" style="193" customWidth="1"/>
    <col min="7138" max="7138" width="13.109375" style="193" customWidth="1"/>
    <col min="7139" max="7139" width="10.88671875" style="193" customWidth="1"/>
    <col min="7140" max="7140" width="18.88671875" style="193" customWidth="1"/>
    <col min="7141" max="7141" width="14.88671875" style="193" customWidth="1"/>
    <col min="7142" max="7142" width="16.88671875" style="193" customWidth="1"/>
    <col min="7143" max="7143" width="27.109375" style="193" customWidth="1"/>
    <col min="7144" max="7144" width="16.33203125" style="193" customWidth="1"/>
    <col min="7145" max="7145" width="17.6640625" style="193" customWidth="1"/>
    <col min="7146" max="7146" width="20.5546875" style="193" customWidth="1"/>
    <col min="7147" max="7389" width="8.88671875" style="193"/>
    <col min="7390" max="7390" width="6.109375" style="193" customWidth="1"/>
    <col min="7391" max="7391" width="44.88671875" style="193" customWidth="1"/>
    <col min="7392" max="7392" width="16.109375" style="193" customWidth="1"/>
    <col min="7393" max="7393" width="16.88671875" style="193" customWidth="1"/>
    <col min="7394" max="7394" width="13.109375" style="193" customWidth="1"/>
    <col min="7395" max="7395" width="10.88671875" style="193" customWidth="1"/>
    <col min="7396" max="7396" width="18.88671875" style="193" customWidth="1"/>
    <col min="7397" max="7397" width="14.88671875" style="193" customWidth="1"/>
    <col min="7398" max="7398" width="16.88671875" style="193" customWidth="1"/>
    <col min="7399" max="7399" width="27.109375" style="193" customWidth="1"/>
    <col min="7400" max="7400" width="16.33203125" style="193" customWidth="1"/>
    <col min="7401" max="7401" width="17.6640625" style="193" customWidth="1"/>
    <col min="7402" max="7402" width="20.5546875" style="193" customWidth="1"/>
    <col min="7403" max="7645" width="8.88671875" style="193"/>
    <col min="7646" max="7646" width="6.109375" style="193" customWidth="1"/>
    <col min="7647" max="7647" width="44.88671875" style="193" customWidth="1"/>
    <col min="7648" max="7648" width="16.109375" style="193" customWidth="1"/>
    <col min="7649" max="7649" width="16.88671875" style="193" customWidth="1"/>
    <col min="7650" max="7650" width="13.109375" style="193" customWidth="1"/>
    <col min="7651" max="7651" width="10.88671875" style="193" customWidth="1"/>
    <col min="7652" max="7652" width="18.88671875" style="193" customWidth="1"/>
    <col min="7653" max="7653" width="14.88671875" style="193" customWidth="1"/>
    <col min="7654" max="7654" width="16.88671875" style="193" customWidth="1"/>
    <col min="7655" max="7655" width="27.109375" style="193" customWidth="1"/>
    <col min="7656" max="7656" width="16.33203125" style="193" customWidth="1"/>
    <col min="7657" max="7657" width="17.6640625" style="193" customWidth="1"/>
    <col min="7658" max="7658" width="20.5546875" style="193" customWidth="1"/>
    <col min="7659" max="7901" width="8.88671875" style="193"/>
    <col min="7902" max="7902" width="6.109375" style="193" customWidth="1"/>
    <col min="7903" max="7903" width="44.88671875" style="193" customWidth="1"/>
    <col min="7904" max="7904" width="16.109375" style="193" customWidth="1"/>
    <col min="7905" max="7905" width="16.88671875" style="193" customWidth="1"/>
    <col min="7906" max="7906" width="13.109375" style="193" customWidth="1"/>
    <col min="7907" max="7907" width="10.88671875" style="193" customWidth="1"/>
    <col min="7908" max="7908" width="18.88671875" style="193" customWidth="1"/>
    <col min="7909" max="7909" width="14.88671875" style="193" customWidth="1"/>
    <col min="7910" max="7910" width="16.88671875" style="193" customWidth="1"/>
    <col min="7911" max="7911" width="27.109375" style="193" customWidth="1"/>
    <col min="7912" max="7912" width="16.33203125" style="193" customWidth="1"/>
    <col min="7913" max="7913" width="17.6640625" style="193" customWidth="1"/>
    <col min="7914" max="7914" width="20.5546875" style="193" customWidth="1"/>
    <col min="7915" max="8157" width="8.88671875" style="193"/>
    <col min="8158" max="8158" width="6.109375" style="193" customWidth="1"/>
    <col min="8159" max="8159" width="44.88671875" style="193" customWidth="1"/>
    <col min="8160" max="8160" width="16.109375" style="193" customWidth="1"/>
    <col min="8161" max="8161" width="16.88671875" style="193" customWidth="1"/>
    <col min="8162" max="8162" width="13.109375" style="193" customWidth="1"/>
    <col min="8163" max="8163" width="10.88671875" style="193" customWidth="1"/>
    <col min="8164" max="8164" width="18.88671875" style="193" customWidth="1"/>
    <col min="8165" max="8165" width="14.88671875" style="193" customWidth="1"/>
    <col min="8166" max="8166" width="16.88671875" style="193" customWidth="1"/>
    <col min="8167" max="8167" width="27.109375" style="193" customWidth="1"/>
    <col min="8168" max="8168" width="16.33203125" style="193" customWidth="1"/>
    <col min="8169" max="8169" width="17.6640625" style="193" customWidth="1"/>
    <col min="8170" max="8170" width="20.5546875" style="193" customWidth="1"/>
    <col min="8171" max="8413" width="8.88671875" style="193"/>
    <col min="8414" max="8414" width="6.109375" style="193" customWidth="1"/>
    <col min="8415" max="8415" width="44.88671875" style="193" customWidth="1"/>
    <col min="8416" max="8416" width="16.109375" style="193" customWidth="1"/>
    <col min="8417" max="8417" width="16.88671875" style="193" customWidth="1"/>
    <col min="8418" max="8418" width="13.109375" style="193" customWidth="1"/>
    <col min="8419" max="8419" width="10.88671875" style="193" customWidth="1"/>
    <col min="8420" max="8420" width="18.88671875" style="193" customWidth="1"/>
    <col min="8421" max="8421" width="14.88671875" style="193" customWidth="1"/>
    <col min="8422" max="8422" width="16.88671875" style="193" customWidth="1"/>
    <col min="8423" max="8423" width="27.109375" style="193" customWidth="1"/>
    <col min="8424" max="8424" width="16.33203125" style="193" customWidth="1"/>
    <col min="8425" max="8425" width="17.6640625" style="193" customWidth="1"/>
    <col min="8426" max="8426" width="20.5546875" style="193" customWidth="1"/>
    <col min="8427" max="8669" width="8.88671875" style="193"/>
    <col min="8670" max="8670" width="6.109375" style="193" customWidth="1"/>
    <col min="8671" max="8671" width="44.88671875" style="193" customWidth="1"/>
    <col min="8672" max="8672" width="16.109375" style="193" customWidth="1"/>
    <col min="8673" max="8673" width="16.88671875" style="193" customWidth="1"/>
    <col min="8674" max="8674" width="13.109375" style="193" customWidth="1"/>
    <col min="8675" max="8675" width="10.88671875" style="193" customWidth="1"/>
    <col min="8676" max="8676" width="18.88671875" style="193" customWidth="1"/>
    <col min="8677" max="8677" width="14.88671875" style="193" customWidth="1"/>
    <col min="8678" max="8678" width="16.88671875" style="193" customWidth="1"/>
    <col min="8679" max="8679" width="27.109375" style="193" customWidth="1"/>
    <col min="8680" max="8680" width="16.33203125" style="193" customWidth="1"/>
    <col min="8681" max="8681" width="17.6640625" style="193" customWidth="1"/>
    <col min="8682" max="8682" width="20.5546875" style="193" customWidth="1"/>
    <col min="8683" max="8925" width="8.88671875" style="193"/>
    <col min="8926" max="8926" width="6.109375" style="193" customWidth="1"/>
    <col min="8927" max="8927" width="44.88671875" style="193" customWidth="1"/>
    <col min="8928" max="8928" width="16.109375" style="193" customWidth="1"/>
    <col min="8929" max="8929" width="16.88671875" style="193" customWidth="1"/>
    <col min="8930" max="8930" width="13.109375" style="193" customWidth="1"/>
    <col min="8931" max="8931" width="10.88671875" style="193" customWidth="1"/>
    <col min="8932" max="8932" width="18.88671875" style="193" customWidth="1"/>
    <col min="8933" max="8933" width="14.88671875" style="193" customWidth="1"/>
    <col min="8934" max="8934" width="16.88671875" style="193" customWidth="1"/>
    <col min="8935" max="8935" width="27.109375" style="193" customWidth="1"/>
    <col min="8936" max="8936" width="16.33203125" style="193" customWidth="1"/>
    <col min="8937" max="8937" width="17.6640625" style="193" customWidth="1"/>
    <col min="8938" max="8938" width="20.5546875" style="193" customWidth="1"/>
    <col min="8939" max="9181" width="8.88671875" style="193"/>
    <col min="9182" max="9182" width="6.109375" style="193" customWidth="1"/>
    <col min="9183" max="9183" width="44.88671875" style="193" customWidth="1"/>
    <col min="9184" max="9184" width="16.109375" style="193" customWidth="1"/>
    <col min="9185" max="9185" width="16.88671875" style="193" customWidth="1"/>
    <col min="9186" max="9186" width="13.109375" style="193" customWidth="1"/>
    <col min="9187" max="9187" width="10.88671875" style="193" customWidth="1"/>
    <col min="9188" max="9188" width="18.88671875" style="193" customWidth="1"/>
    <col min="9189" max="9189" width="14.88671875" style="193" customWidth="1"/>
    <col min="9190" max="9190" width="16.88671875" style="193" customWidth="1"/>
    <col min="9191" max="9191" width="27.109375" style="193" customWidth="1"/>
    <col min="9192" max="9192" width="16.33203125" style="193" customWidth="1"/>
    <col min="9193" max="9193" width="17.6640625" style="193" customWidth="1"/>
    <col min="9194" max="9194" width="20.5546875" style="193" customWidth="1"/>
    <col min="9195" max="9437" width="8.88671875" style="193"/>
    <col min="9438" max="9438" width="6.109375" style="193" customWidth="1"/>
    <col min="9439" max="9439" width="44.88671875" style="193" customWidth="1"/>
    <col min="9440" max="9440" width="16.109375" style="193" customWidth="1"/>
    <col min="9441" max="9441" width="16.88671875" style="193" customWidth="1"/>
    <col min="9442" max="9442" width="13.109375" style="193" customWidth="1"/>
    <col min="9443" max="9443" width="10.88671875" style="193" customWidth="1"/>
    <col min="9444" max="9444" width="18.88671875" style="193" customWidth="1"/>
    <col min="9445" max="9445" width="14.88671875" style="193" customWidth="1"/>
    <col min="9446" max="9446" width="16.88671875" style="193" customWidth="1"/>
    <col min="9447" max="9447" width="27.109375" style="193" customWidth="1"/>
    <col min="9448" max="9448" width="16.33203125" style="193" customWidth="1"/>
    <col min="9449" max="9449" width="17.6640625" style="193" customWidth="1"/>
    <col min="9450" max="9450" width="20.5546875" style="193" customWidth="1"/>
    <col min="9451" max="9693" width="8.88671875" style="193"/>
    <col min="9694" max="9694" width="6.109375" style="193" customWidth="1"/>
    <col min="9695" max="9695" width="44.88671875" style="193" customWidth="1"/>
    <col min="9696" max="9696" width="16.109375" style="193" customWidth="1"/>
    <col min="9697" max="9697" width="16.88671875" style="193" customWidth="1"/>
    <col min="9698" max="9698" width="13.109375" style="193" customWidth="1"/>
    <col min="9699" max="9699" width="10.88671875" style="193" customWidth="1"/>
    <col min="9700" max="9700" width="18.88671875" style="193" customWidth="1"/>
    <col min="9701" max="9701" width="14.88671875" style="193" customWidth="1"/>
    <col min="9702" max="9702" width="16.88671875" style="193" customWidth="1"/>
    <col min="9703" max="9703" width="27.109375" style="193" customWidth="1"/>
    <col min="9704" max="9704" width="16.33203125" style="193" customWidth="1"/>
    <col min="9705" max="9705" width="17.6640625" style="193" customWidth="1"/>
    <col min="9706" max="9706" width="20.5546875" style="193" customWidth="1"/>
    <col min="9707" max="9949" width="8.88671875" style="193"/>
    <col min="9950" max="9950" width="6.109375" style="193" customWidth="1"/>
    <col min="9951" max="9951" width="44.88671875" style="193" customWidth="1"/>
    <col min="9952" max="9952" width="16.109375" style="193" customWidth="1"/>
    <col min="9953" max="9953" width="16.88671875" style="193" customWidth="1"/>
    <col min="9954" max="9954" width="13.109375" style="193" customWidth="1"/>
    <col min="9955" max="9955" width="10.88671875" style="193" customWidth="1"/>
    <col min="9956" max="9956" width="18.88671875" style="193" customWidth="1"/>
    <col min="9957" max="9957" width="14.88671875" style="193" customWidth="1"/>
    <col min="9958" max="9958" width="16.88671875" style="193" customWidth="1"/>
    <col min="9959" max="9959" width="27.109375" style="193" customWidth="1"/>
    <col min="9960" max="9960" width="16.33203125" style="193" customWidth="1"/>
    <col min="9961" max="9961" width="17.6640625" style="193" customWidth="1"/>
    <col min="9962" max="9962" width="20.5546875" style="193" customWidth="1"/>
    <col min="9963" max="10205" width="8.88671875" style="193"/>
    <col min="10206" max="10206" width="6.109375" style="193" customWidth="1"/>
    <col min="10207" max="10207" width="44.88671875" style="193" customWidth="1"/>
    <col min="10208" max="10208" width="16.109375" style="193" customWidth="1"/>
    <col min="10209" max="10209" width="16.88671875" style="193" customWidth="1"/>
    <col min="10210" max="10210" width="13.109375" style="193" customWidth="1"/>
    <col min="10211" max="10211" width="10.88671875" style="193" customWidth="1"/>
    <col min="10212" max="10212" width="18.88671875" style="193" customWidth="1"/>
    <col min="10213" max="10213" width="14.88671875" style="193" customWidth="1"/>
    <col min="10214" max="10214" width="16.88671875" style="193" customWidth="1"/>
    <col min="10215" max="10215" width="27.109375" style="193" customWidth="1"/>
    <col min="10216" max="10216" width="16.33203125" style="193" customWidth="1"/>
    <col min="10217" max="10217" width="17.6640625" style="193" customWidth="1"/>
    <col min="10218" max="10218" width="20.5546875" style="193" customWidth="1"/>
    <col min="10219" max="10461" width="8.88671875" style="193"/>
    <col min="10462" max="10462" width="6.109375" style="193" customWidth="1"/>
    <col min="10463" max="10463" width="44.88671875" style="193" customWidth="1"/>
    <col min="10464" max="10464" width="16.109375" style="193" customWidth="1"/>
    <col min="10465" max="10465" width="16.88671875" style="193" customWidth="1"/>
    <col min="10466" max="10466" width="13.109375" style="193" customWidth="1"/>
    <col min="10467" max="10467" width="10.88671875" style="193" customWidth="1"/>
    <col min="10468" max="10468" width="18.88671875" style="193" customWidth="1"/>
    <col min="10469" max="10469" width="14.88671875" style="193" customWidth="1"/>
    <col min="10470" max="10470" width="16.88671875" style="193" customWidth="1"/>
    <col min="10471" max="10471" width="27.109375" style="193" customWidth="1"/>
    <col min="10472" max="10472" width="16.33203125" style="193" customWidth="1"/>
    <col min="10473" max="10473" width="17.6640625" style="193" customWidth="1"/>
    <col min="10474" max="10474" width="20.5546875" style="193" customWidth="1"/>
    <col min="10475" max="10717" width="8.88671875" style="193"/>
    <col min="10718" max="10718" width="6.109375" style="193" customWidth="1"/>
    <col min="10719" max="10719" width="44.88671875" style="193" customWidth="1"/>
    <col min="10720" max="10720" width="16.109375" style="193" customWidth="1"/>
    <col min="10721" max="10721" width="16.88671875" style="193" customWidth="1"/>
    <col min="10722" max="10722" width="13.109375" style="193" customWidth="1"/>
    <col min="10723" max="10723" width="10.88671875" style="193" customWidth="1"/>
    <col min="10724" max="10724" width="18.88671875" style="193" customWidth="1"/>
    <col min="10725" max="10725" width="14.88671875" style="193" customWidth="1"/>
    <col min="10726" max="10726" width="16.88671875" style="193" customWidth="1"/>
    <col min="10727" max="10727" width="27.109375" style="193" customWidth="1"/>
    <col min="10728" max="10728" width="16.33203125" style="193" customWidth="1"/>
    <col min="10729" max="10729" width="17.6640625" style="193" customWidth="1"/>
    <col min="10730" max="10730" width="20.5546875" style="193" customWidth="1"/>
    <col min="10731" max="10973" width="8.88671875" style="193"/>
    <col min="10974" max="10974" width="6.109375" style="193" customWidth="1"/>
    <col min="10975" max="10975" width="44.88671875" style="193" customWidth="1"/>
    <col min="10976" max="10976" width="16.109375" style="193" customWidth="1"/>
    <col min="10977" max="10977" width="16.88671875" style="193" customWidth="1"/>
    <col min="10978" max="10978" width="13.109375" style="193" customWidth="1"/>
    <col min="10979" max="10979" width="10.88671875" style="193" customWidth="1"/>
    <col min="10980" max="10980" width="18.88671875" style="193" customWidth="1"/>
    <col min="10981" max="10981" width="14.88671875" style="193" customWidth="1"/>
    <col min="10982" max="10982" width="16.88671875" style="193" customWidth="1"/>
    <col min="10983" max="10983" width="27.109375" style="193" customWidth="1"/>
    <col min="10984" max="10984" width="16.33203125" style="193" customWidth="1"/>
    <col min="10985" max="10985" width="17.6640625" style="193" customWidth="1"/>
    <col min="10986" max="10986" width="20.5546875" style="193" customWidth="1"/>
    <col min="10987" max="11229" width="8.88671875" style="193"/>
    <col min="11230" max="11230" width="6.109375" style="193" customWidth="1"/>
    <col min="11231" max="11231" width="44.88671875" style="193" customWidth="1"/>
    <col min="11232" max="11232" width="16.109375" style="193" customWidth="1"/>
    <col min="11233" max="11233" width="16.88671875" style="193" customWidth="1"/>
    <col min="11234" max="11234" width="13.109375" style="193" customWidth="1"/>
    <col min="11235" max="11235" width="10.88671875" style="193" customWidth="1"/>
    <col min="11236" max="11236" width="18.88671875" style="193" customWidth="1"/>
    <col min="11237" max="11237" width="14.88671875" style="193" customWidth="1"/>
    <col min="11238" max="11238" width="16.88671875" style="193" customWidth="1"/>
    <col min="11239" max="11239" width="27.109375" style="193" customWidth="1"/>
    <col min="11240" max="11240" width="16.33203125" style="193" customWidth="1"/>
    <col min="11241" max="11241" width="17.6640625" style="193" customWidth="1"/>
    <col min="11242" max="11242" width="20.5546875" style="193" customWidth="1"/>
    <col min="11243" max="11485" width="8.88671875" style="193"/>
    <col min="11486" max="11486" width="6.109375" style="193" customWidth="1"/>
    <col min="11487" max="11487" width="44.88671875" style="193" customWidth="1"/>
    <col min="11488" max="11488" width="16.109375" style="193" customWidth="1"/>
    <col min="11489" max="11489" width="16.88671875" style="193" customWidth="1"/>
    <col min="11490" max="11490" width="13.109375" style="193" customWidth="1"/>
    <col min="11491" max="11491" width="10.88671875" style="193" customWidth="1"/>
    <col min="11492" max="11492" width="18.88671875" style="193" customWidth="1"/>
    <col min="11493" max="11493" width="14.88671875" style="193" customWidth="1"/>
    <col min="11494" max="11494" width="16.88671875" style="193" customWidth="1"/>
    <col min="11495" max="11495" width="27.109375" style="193" customWidth="1"/>
    <col min="11496" max="11496" width="16.33203125" style="193" customWidth="1"/>
    <col min="11497" max="11497" width="17.6640625" style="193" customWidth="1"/>
    <col min="11498" max="11498" width="20.5546875" style="193" customWidth="1"/>
    <col min="11499" max="11741" width="8.88671875" style="193"/>
    <col min="11742" max="11742" width="6.109375" style="193" customWidth="1"/>
    <col min="11743" max="11743" width="44.88671875" style="193" customWidth="1"/>
    <col min="11744" max="11744" width="16.109375" style="193" customWidth="1"/>
    <col min="11745" max="11745" width="16.88671875" style="193" customWidth="1"/>
    <col min="11746" max="11746" width="13.109375" style="193" customWidth="1"/>
    <col min="11747" max="11747" width="10.88671875" style="193" customWidth="1"/>
    <col min="11748" max="11748" width="18.88671875" style="193" customWidth="1"/>
    <col min="11749" max="11749" width="14.88671875" style="193" customWidth="1"/>
    <col min="11750" max="11750" width="16.88671875" style="193" customWidth="1"/>
    <col min="11751" max="11751" width="27.109375" style="193" customWidth="1"/>
    <col min="11752" max="11752" width="16.33203125" style="193" customWidth="1"/>
    <col min="11753" max="11753" width="17.6640625" style="193" customWidth="1"/>
    <col min="11754" max="11754" width="20.5546875" style="193" customWidth="1"/>
    <col min="11755" max="11997" width="8.88671875" style="193"/>
    <col min="11998" max="11998" width="6.109375" style="193" customWidth="1"/>
    <col min="11999" max="11999" width="44.88671875" style="193" customWidth="1"/>
    <col min="12000" max="12000" width="16.109375" style="193" customWidth="1"/>
    <col min="12001" max="12001" width="16.88671875" style="193" customWidth="1"/>
    <col min="12002" max="12002" width="13.109375" style="193" customWidth="1"/>
    <col min="12003" max="12003" width="10.88671875" style="193" customWidth="1"/>
    <col min="12004" max="12004" width="18.88671875" style="193" customWidth="1"/>
    <col min="12005" max="12005" width="14.88671875" style="193" customWidth="1"/>
    <col min="12006" max="12006" width="16.88671875" style="193" customWidth="1"/>
    <col min="12007" max="12007" width="27.109375" style="193" customWidth="1"/>
    <col min="12008" max="12008" width="16.33203125" style="193" customWidth="1"/>
    <col min="12009" max="12009" width="17.6640625" style="193" customWidth="1"/>
    <col min="12010" max="12010" width="20.5546875" style="193" customWidth="1"/>
    <col min="12011" max="12253" width="8.88671875" style="193"/>
    <col min="12254" max="12254" width="6.109375" style="193" customWidth="1"/>
    <col min="12255" max="12255" width="44.88671875" style="193" customWidth="1"/>
    <col min="12256" max="12256" width="16.109375" style="193" customWidth="1"/>
    <col min="12257" max="12257" width="16.88671875" style="193" customWidth="1"/>
    <col min="12258" max="12258" width="13.109375" style="193" customWidth="1"/>
    <col min="12259" max="12259" width="10.88671875" style="193" customWidth="1"/>
    <col min="12260" max="12260" width="18.88671875" style="193" customWidth="1"/>
    <col min="12261" max="12261" width="14.88671875" style="193" customWidth="1"/>
    <col min="12262" max="12262" width="16.88671875" style="193" customWidth="1"/>
    <col min="12263" max="12263" width="27.109375" style="193" customWidth="1"/>
    <col min="12264" max="12264" width="16.33203125" style="193" customWidth="1"/>
    <col min="12265" max="12265" width="17.6640625" style="193" customWidth="1"/>
    <col min="12266" max="12266" width="20.5546875" style="193" customWidth="1"/>
    <col min="12267" max="12509" width="8.88671875" style="193"/>
    <col min="12510" max="12510" width="6.109375" style="193" customWidth="1"/>
    <col min="12511" max="12511" width="44.88671875" style="193" customWidth="1"/>
    <col min="12512" max="12512" width="16.109375" style="193" customWidth="1"/>
    <col min="12513" max="12513" width="16.88671875" style="193" customWidth="1"/>
    <col min="12514" max="12514" width="13.109375" style="193" customWidth="1"/>
    <col min="12515" max="12515" width="10.88671875" style="193" customWidth="1"/>
    <col min="12516" max="12516" width="18.88671875" style="193" customWidth="1"/>
    <col min="12517" max="12517" width="14.88671875" style="193" customWidth="1"/>
    <col min="12518" max="12518" width="16.88671875" style="193" customWidth="1"/>
    <col min="12519" max="12519" width="27.109375" style="193" customWidth="1"/>
    <col min="12520" max="12520" width="16.33203125" style="193" customWidth="1"/>
    <col min="12521" max="12521" width="17.6640625" style="193" customWidth="1"/>
    <col min="12522" max="12522" width="20.5546875" style="193" customWidth="1"/>
    <col min="12523" max="12765" width="8.88671875" style="193"/>
    <col min="12766" max="12766" width="6.109375" style="193" customWidth="1"/>
    <col min="12767" max="12767" width="44.88671875" style="193" customWidth="1"/>
    <col min="12768" max="12768" width="16.109375" style="193" customWidth="1"/>
    <col min="12769" max="12769" width="16.88671875" style="193" customWidth="1"/>
    <col min="12770" max="12770" width="13.109375" style="193" customWidth="1"/>
    <col min="12771" max="12771" width="10.88671875" style="193" customWidth="1"/>
    <col min="12772" max="12772" width="18.88671875" style="193" customWidth="1"/>
    <col min="12773" max="12773" width="14.88671875" style="193" customWidth="1"/>
    <col min="12774" max="12774" width="16.88671875" style="193" customWidth="1"/>
    <col min="12775" max="12775" width="27.109375" style="193" customWidth="1"/>
    <col min="12776" max="12776" width="16.33203125" style="193" customWidth="1"/>
    <col min="12777" max="12777" width="17.6640625" style="193" customWidth="1"/>
    <col min="12778" max="12778" width="20.5546875" style="193" customWidth="1"/>
    <col min="12779" max="13021" width="8.88671875" style="193"/>
    <col min="13022" max="13022" width="6.109375" style="193" customWidth="1"/>
    <col min="13023" max="13023" width="44.88671875" style="193" customWidth="1"/>
    <col min="13024" max="13024" width="16.109375" style="193" customWidth="1"/>
    <col min="13025" max="13025" width="16.88671875" style="193" customWidth="1"/>
    <col min="13026" max="13026" width="13.109375" style="193" customWidth="1"/>
    <col min="13027" max="13027" width="10.88671875" style="193" customWidth="1"/>
    <col min="13028" max="13028" width="18.88671875" style="193" customWidth="1"/>
    <col min="13029" max="13029" width="14.88671875" style="193" customWidth="1"/>
    <col min="13030" max="13030" width="16.88671875" style="193" customWidth="1"/>
    <col min="13031" max="13031" width="27.109375" style="193" customWidth="1"/>
    <col min="13032" max="13032" width="16.33203125" style="193" customWidth="1"/>
    <col min="13033" max="13033" width="17.6640625" style="193" customWidth="1"/>
    <col min="13034" max="13034" width="20.5546875" style="193" customWidth="1"/>
    <col min="13035" max="13277" width="8.88671875" style="193"/>
    <col min="13278" max="13278" width="6.109375" style="193" customWidth="1"/>
    <col min="13279" max="13279" width="44.88671875" style="193" customWidth="1"/>
    <col min="13280" max="13280" width="16.109375" style="193" customWidth="1"/>
    <col min="13281" max="13281" width="16.88671875" style="193" customWidth="1"/>
    <col min="13282" max="13282" width="13.109375" style="193" customWidth="1"/>
    <col min="13283" max="13283" width="10.88671875" style="193" customWidth="1"/>
    <col min="13284" max="13284" width="18.88671875" style="193" customWidth="1"/>
    <col min="13285" max="13285" width="14.88671875" style="193" customWidth="1"/>
    <col min="13286" max="13286" width="16.88671875" style="193" customWidth="1"/>
    <col min="13287" max="13287" width="27.109375" style="193" customWidth="1"/>
    <col min="13288" max="13288" width="16.33203125" style="193" customWidth="1"/>
    <col min="13289" max="13289" width="17.6640625" style="193" customWidth="1"/>
    <col min="13290" max="13290" width="20.5546875" style="193" customWidth="1"/>
    <col min="13291" max="13533" width="8.88671875" style="193"/>
    <col min="13534" max="13534" width="6.109375" style="193" customWidth="1"/>
    <col min="13535" max="13535" width="44.88671875" style="193" customWidth="1"/>
    <col min="13536" max="13536" width="16.109375" style="193" customWidth="1"/>
    <col min="13537" max="13537" width="16.88671875" style="193" customWidth="1"/>
    <col min="13538" max="13538" width="13.109375" style="193" customWidth="1"/>
    <col min="13539" max="13539" width="10.88671875" style="193" customWidth="1"/>
    <col min="13540" max="13540" width="18.88671875" style="193" customWidth="1"/>
    <col min="13541" max="13541" width="14.88671875" style="193" customWidth="1"/>
    <col min="13542" max="13542" width="16.88671875" style="193" customWidth="1"/>
    <col min="13543" max="13543" width="27.109375" style="193" customWidth="1"/>
    <col min="13544" max="13544" width="16.33203125" style="193" customWidth="1"/>
    <col min="13545" max="13545" width="17.6640625" style="193" customWidth="1"/>
    <col min="13546" max="13546" width="20.5546875" style="193" customWidth="1"/>
    <col min="13547" max="13789" width="8.88671875" style="193"/>
    <col min="13790" max="13790" width="6.109375" style="193" customWidth="1"/>
    <col min="13791" max="13791" width="44.88671875" style="193" customWidth="1"/>
    <col min="13792" max="13792" width="16.109375" style="193" customWidth="1"/>
    <col min="13793" max="13793" width="16.88671875" style="193" customWidth="1"/>
    <col min="13794" max="13794" width="13.109375" style="193" customWidth="1"/>
    <col min="13795" max="13795" width="10.88671875" style="193" customWidth="1"/>
    <col min="13796" max="13796" width="18.88671875" style="193" customWidth="1"/>
    <col min="13797" max="13797" width="14.88671875" style="193" customWidth="1"/>
    <col min="13798" max="13798" width="16.88671875" style="193" customWidth="1"/>
    <col min="13799" max="13799" width="27.109375" style="193" customWidth="1"/>
    <col min="13800" max="13800" width="16.33203125" style="193" customWidth="1"/>
    <col min="13801" max="13801" width="17.6640625" style="193" customWidth="1"/>
    <col min="13802" max="13802" width="20.5546875" style="193" customWidth="1"/>
    <col min="13803" max="14045" width="8.88671875" style="193"/>
    <col min="14046" max="14046" width="6.109375" style="193" customWidth="1"/>
    <col min="14047" max="14047" width="44.88671875" style="193" customWidth="1"/>
    <col min="14048" max="14048" width="16.109375" style="193" customWidth="1"/>
    <col min="14049" max="14049" width="16.88671875" style="193" customWidth="1"/>
    <col min="14050" max="14050" width="13.109375" style="193" customWidth="1"/>
    <col min="14051" max="14051" width="10.88671875" style="193" customWidth="1"/>
    <col min="14052" max="14052" width="18.88671875" style="193" customWidth="1"/>
    <col min="14053" max="14053" width="14.88671875" style="193" customWidth="1"/>
    <col min="14054" max="14054" width="16.88671875" style="193" customWidth="1"/>
    <col min="14055" max="14055" width="27.109375" style="193" customWidth="1"/>
    <col min="14056" max="14056" width="16.33203125" style="193" customWidth="1"/>
    <col min="14057" max="14057" width="17.6640625" style="193" customWidth="1"/>
    <col min="14058" max="14058" width="20.5546875" style="193" customWidth="1"/>
    <col min="14059" max="14301" width="8.88671875" style="193"/>
    <col min="14302" max="14302" width="6.109375" style="193" customWidth="1"/>
    <col min="14303" max="14303" width="44.88671875" style="193" customWidth="1"/>
    <col min="14304" max="14304" width="16.109375" style="193" customWidth="1"/>
    <col min="14305" max="14305" width="16.88671875" style="193" customWidth="1"/>
    <col min="14306" max="14306" width="13.109375" style="193" customWidth="1"/>
    <col min="14307" max="14307" width="10.88671875" style="193" customWidth="1"/>
    <col min="14308" max="14308" width="18.88671875" style="193" customWidth="1"/>
    <col min="14309" max="14309" width="14.88671875" style="193" customWidth="1"/>
    <col min="14310" max="14310" width="16.88671875" style="193" customWidth="1"/>
    <col min="14311" max="14311" width="27.109375" style="193" customWidth="1"/>
    <col min="14312" max="14312" width="16.33203125" style="193" customWidth="1"/>
    <col min="14313" max="14313" width="17.6640625" style="193" customWidth="1"/>
    <col min="14314" max="14314" width="20.5546875" style="193" customWidth="1"/>
    <col min="14315" max="14557" width="8.88671875" style="193"/>
    <col min="14558" max="14558" width="6.109375" style="193" customWidth="1"/>
    <col min="14559" max="14559" width="44.88671875" style="193" customWidth="1"/>
    <col min="14560" max="14560" width="16.109375" style="193" customWidth="1"/>
    <col min="14561" max="14561" width="16.88671875" style="193" customWidth="1"/>
    <col min="14562" max="14562" width="13.109375" style="193" customWidth="1"/>
    <col min="14563" max="14563" width="10.88671875" style="193" customWidth="1"/>
    <col min="14564" max="14564" width="18.88671875" style="193" customWidth="1"/>
    <col min="14565" max="14565" width="14.88671875" style="193" customWidth="1"/>
    <col min="14566" max="14566" width="16.88671875" style="193" customWidth="1"/>
    <col min="14567" max="14567" width="27.109375" style="193" customWidth="1"/>
    <col min="14568" max="14568" width="16.33203125" style="193" customWidth="1"/>
    <col min="14569" max="14569" width="17.6640625" style="193" customWidth="1"/>
    <col min="14570" max="14570" width="20.5546875" style="193" customWidth="1"/>
    <col min="14571" max="14813" width="8.88671875" style="193"/>
    <col min="14814" max="14814" width="6.109375" style="193" customWidth="1"/>
    <col min="14815" max="14815" width="44.88671875" style="193" customWidth="1"/>
    <col min="14816" max="14816" width="16.109375" style="193" customWidth="1"/>
    <col min="14817" max="14817" width="16.88671875" style="193" customWidth="1"/>
    <col min="14818" max="14818" width="13.109375" style="193" customWidth="1"/>
    <col min="14819" max="14819" width="10.88671875" style="193" customWidth="1"/>
    <col min="14820" max="14820" width="18.88671875" style="193" customWidth="1"/>
    <col min="14821" max="14821" width="14.88671875" style="193" customWidth="1"/>
    <col min="14822" max="14822" width="16.88671875" style="193" customWidth="1"/>
    <col min="14823" max="14823" width="27.109375" style="193" customWidth="1"/>
    <col min="14824" max="14824" width="16.33203125" style="193" customWidth="1"/>
    <col min="14825" max="14825" width="17.6640625" style="193" customWidth="1"/>
    <col min="14826" max="14826" width="20.5546875" style="193" customWidth="1"/>
    <col min="14827" max="15069" width="8.88671875" style="193"/>
    <col min="15070" max="15070" width="6.109375" style="193" customWidth="1"/>
    <col min="15071" max="15071" width="44.88671875" style="193" customWidth="1"/>
    <col min="15072" max="15072" width="16.109375" style="193" customWidth="1"/>
    <col min="15073" max="15073" width="16.88671875" style="193" customWidth="1"/>
    <col min="15074" max="15074" width="13.109375" style="193" customWidth="1"/>
    <col min="15075" max="15075" width="10.88671875" style="193" customWidth="1"/>
    <col min="15076" max="15076" width="18.88671875" style="193" customWidth="1"/>
    <col min="15077" max="15077" width="14.88671875" style="193" customWidth="1"/>
    <col min="15078" max="15078" width="16.88671875" style="193" customWidth="1"/>
    <col min="15079" max="15079" width="27.109375" style="193" customWidth="1"/>
    <col min="15080" max="15080" width="16.33203125" style="193" customWidth="1"/>
    <col min="15081" max="15081" width="17.6640625" style="193" customWidth="1"/>
    <col min="15082" max="15082" width="20.5546875" style="193" customWidth="1"/>
    <col min="15083" max="15325" width="8.88671875" style="193"/>
    <col min="15326" max="15326" width="6.109375" style="193" customWidth="1"/>
    <col min="15327" max="15327" width="44.88671875" style="193" customWidth="1"/>
    <col min="15328" max="15328" width="16.109375" style="193" customWidth="1"/>
    <col min="15329" max="15329" width="16.88671875" style="193" customWidth="1"/>
    <col min="15330" max="15330" width="13.109375" style="193" customWidth="1"/>
    <col min="15331" max="15331" width="10.88671875" style="193" customWidth="1"/>
    <col min="15332" max="15332" width="18.88671875" style="193" customWidth="1"/>
    <col min="15333" max="15333" width="14.88671875" style="193" customWidth="1"/>
    <col min="15334" max="15334" width="16.88671875" style="193" customWidth="1"/>
    <col min="15335" max="15335" width="27.109375" style="193" customWidth="1"/>
    <col min="15336" max="15336" width="16.33203125" style="193" customWidth="1"/>
    <col min="15337" max="15337" width="17.6640625" style="193" customWidth="1"/>
    <col min="15338" max="15338" width="20.5546875" style="193" customWidth="1"/>
    <col min="15339" max="15581" width="8.88671875" style="193"/>
    <col min="15582" max="15582" width="6.109375" style="193" customWidth="1"/>
    <col min="15583" max="15583" width="44.88671875" style="193" customWidth="1"/>
    <col min="15584" max="15584" width="16.109375" style="193" customWidth="1"/>
    <col min="15585" max="15585" width="16.88671875" style="193" customWidth="1"/>
    <col min="15586" max="15586" width="13.109375" style="193" customWidth="1"/>
    <col min="15587" max="15587" width="10.88671875" style="193" customWidth="1"/>
    <col min="15588" max="15588" width="18.88671875" style="193" customWidth="1"/>
    <col min="15589" max="15589" width="14.88671875" style="193" customWidth="1"/>
    <col min="15590" max="15590" width="16.88671875" style="193" customWidth="1"/>
    <col min="15591" max="15591" width="27.109375" style="193" customWidth="1"/>
    <col min="15592" max="15592" width="16.33203125" style="193" customWidth="1"/>
    <col min="15593" max="15593" width="17.6640625" style="193" customWidth="1"/>
    <col min="15594" max="15594" width="20.5546875" style="193" customWidth="1"/>
    <col min="15595" max="15837" width="8.88671875" style="193"/>
    <col min="15838" max="15838" width="6.109375" style="193" customWidth="1"/>
    <col min="15839" max="15839" width="44.88671875" style="193" customWidth="1"/>
    <col min="15840" max="15840" width="16.109375" style="193" customWidth="1"/>
    <col min="15841" max="15841" width="16.88671875" style="193" customWidth="1"/>
    <col min="15842" max="15842" width="13.109375" style="193" customWidth="1"/>
    <col min="15843" max="15843" width="10.88671875" style="193" customWidth="1"/>
    <col min="15844" max="15844" width="18.88671875" style="193" customWidth="1"/>
    <col min="15845" max="15845" width="14.88671875" style="193" customWidth="1"/>
    <col min="15846" max="15846" width="16.88671875" style="193" customWidth="1"/>
    <col min="15847" max="15847" width="27.109375" style="193" customWidth="1"/>
    <col min="15848" max="15848" width="16.33203125" style="193" customWidth="1"/>
    <col min="15849" max="15849" width="17.6640625" style="193" customWidth="1"/>
    <col min="15850" max="15850" width="20.5546875" style="193" customWidth="1"/>
    <col min="15851" max="16093" width="8.88671875" style="193"/>
    <col min="16094" max="16094" width="6.109375" style="193" customWidth="1"/>
    <col min="16095" max="16095" width="44.88671875" style="193" customWidth="1"/>
    <col min="16096" max="16096" width="16.109375" style="193" customWidth="1"/>
    <col min="16097" max="16097" width="16.88671875" style="193" customWidth="1"/>
    <col min="16098" max="16098" width="13.109375" style="193" customWidth="1"/>
    <col min="16099" max="16099" width="10.88671875" style="193" customWidth="1"/>
    <col min="16100" max="16100" width="18.88671875" style="193" customWidth="1"/>
    <col min="16101" max="16101" width="14.88671875" style="193" customWidth="1"/>
    <col min="16102" max="16102" width="16.88671875" style="193" customWidth="1"/>
    <col min="16103" max="16103" width="27.109375" style="193" customWidth="1"/>
    <col min="16104" max="16104" width="16.33203125" style="193" customWidth="1"/>
    <col min="16105" max="16105" width="17.6640625" style="193" customWidth="1"/>
    <col min="16106" max="16106" width="20.5546875" style="193" customWidth="1"/>
    <col min="16107" max="16384" width="8.88671875" style="193"/>
  </cols>
  <sheetData>
    <row r="1" spans="1:9" ht="17.850000000000001" customHeight="1">
      <c r="A1" s="761"/>
      <c r="B1" s="761"/>
      <c r="F1" s="236" t="s">
        <v>72</v>
      </c>
    </row>
    <row r="2" spans="1:9" ht="17.850000000000001" customHeight="1">
      <c r="A2" s="769" t="s">
        <v>9</v>
      </c>
      <c r="B2" s="769"/>
      <c r="C2" s="769"/>
      <c r="D2" s="769"/>
      <c r="E2" s="769"/>
      <c r="F2" s="769"/>
    </row>
    <row r="3" spans="1:9" ht="17.850000000000001" customHeight="1">
      <c r="A3" s="770" t="str">
        <f>TH!A4</f>
        <v>(Kèm theo Nghị quyết số     /NQ-HĐND ngày 30 tháng 3 năm 2026 của HĐND xã  Sơn Hà)</v>
      </c>
      <c r="B3" s="770"/>
      <c r="C3" s="770"/>
      <c r="D3" s="770"/>
      <c r="E3" s="770"/>
      <c r="F3" s="770"/>
    </row>
    <row r="4" spans="1:9" ht="17.850000000000001" hidden="1" customHeight="1">
      <c r="A4" s="770" t="str">
        <f>TH!A5</f>
        <v>(Kèm theo Nghị quyết số         /NQ-HĐND, ngày       tháng 3 năm 2026 của HĐND xã Mỏ Cày)</v>
      </c>
      <c r="B4" s="770"/>
      <c r="C4" s="770"/>
      <c r="D4" s="770"/>
      <c r="E4" s="770"/>
      <c r="F4" s="770"/>
    </row>
    <row r="5" spans="1:9" ht="21.75" customHeight="1">
      <c r="F5" s="237" t="str">
        <f>'50'!H5</f>
        <v>Đơn vị: Đồng</v>
      </c>
    </row>
    <row r="6" spans="1:9" ht="15.6">
      <c r="A6" s="772" t="s">
        <v>3</v>
      </c>
      <c r="B6" s="772" t="s">
        <v>74</v>
      </c>
      <c r="C6" s="771" t="s">
        <v>75</v>
      </c>
      <c r="D6" s="773" t="s">
        <v>76</v>
      </c>
      <c r="E6" s="771" t="s">
        <v>77</v>
      </c>
      <c r="F6" s="771"/>
    </row>
    <row r="7" spans="1:9" ht="22.5" customHeight="1">
      <c r="A7" s="772"/>
      <c r="B7" s="772"/>
      <c r="C7" s="771"/>
      <c r="D7" s="773"/>
      <c r="E7" s="228" t="s">
        <v>78</v>
      </c>
      <c r="F7" s="228" t="s">
        <v>79</v>
      </c>
    </row>
    <row r="8" spans="1:9" s="233" customFormat="1" ht="15.6">
      <c r="A8" s="229" t="s">
        <v>80</v>
      </c>
      <c r="B8" s="229" t="s">
        <v>81</v>
      </c>
      <c r="C8" s="238">
        <v>1</v>
      </c>
      <c r="D8" s="238">
        <v>2</v>
      </c>
      <c r="E8" s="239" t="s">
        <v>82</v>
      </c>
      <c r="F8" s="239" t="s">
        <v>83</v>
      </c>
      <c r="I8" s="431"/>
    </row>
    <row r="9" spans="1:9" s="192" customFormat="1" ht="24" customHeight="1">
      <c r="A9" s="240" t="s">
        <v>80</v>
      </c>
      <c r="B9" s="241" t="s">
        <v>84</v>
      </c>
      <c r="C9" s="428">
        <f>C10+C13+C16+C17+C18+C19</f>
        <v>135811181495</v>
      </c>
      <c r="D9" s="428">
        <f t="shared" ref="D9:E9" si="0">D10+D13+D16+D17+D18+D19</f>
        <v>225445926338</v>
      </c>
      <c r="E9" s="428">
        <f t="shared" si="0"/>
        <v>89634744843</v>
      </c>
      <c r="F9" s="242">
        <f t="shared" ref="F9:F15" si="1">D9/C9*100</f>
        <v>165.99953248054175</v>
      </c>
      <c r="I9" s="432">
        <f>E9+C9</f>
        <v>225445926338</v>
      </c>
    </row>
    <row r="10" spans="1:9" ht="24" customHeight="1">
      <c r="A10" s="198" t="s">
        <v>6</v>
      </c>
      <c r="B10" s="199" t="s">
        <v>85</v>
      </c>
      <c r="C10" s="429">
        <f>C11+C12</f>
        <v>2099200000</v>
      </c>
      <c r="D10" s="429">
        <f>D11+D12</f>
        <v>3728270079</v>
      </c>
      <c r="E10" s="429">
        <f>E11+E12</f>
        <v>1629070079</v>
      </c>
      <c r="F10" s="244">
        <f t="shared" si="1"/>
        <v>177.60432922065547</v>
      </c>
    </row>
    <row r="11" spans="1:9" ht="24" customHeight="1">
      <c r="A11" s="203" t="s">
        <v>37</v>
      </c>
      <c r="B11" s="204" t="s">
        <v>86</v>
      </c>
      <c r="C11" s="430">
        <v>245000000</v>
      </c>
      <c r="D11" s="435">
        <v>413978447</v>
      </c>
      <c r="E11" s="430">
        <f>D11-C11</f>
        <v>168978447</v>
      </c>
      <c r="F11" s="246">
        <f t="shared" si="1"/>
        <v>168.97079469387754</v>
      </c>
    </row>
    <row r="12" spans="1:9" ht="24" customHeight="1">
      <c r="A12" s="203" t="s">
        <v>37</v>
      </c>
      <c r="B12" s="204" t="s">
        <v>87</v>
      </c>
      <c r="C12" s="430">
        <v>1854200000</v>
      </c>
      <c r="D12" s="435">
        <v>3314291632</v>
      </c>
      <c r="E12" s="430">
        <f>D12-C12</f>
        <v>1460091632</v>
      </c>
      <c r="F12" s="246">
        <f t="shared" si="1"/>
        <v>178.74509934203431</v>
      </c>
      <c r="I12" s="227">
        <v>3728270079</v>
      </c>
    </row>
    <row r="13" spans="1:9" ht="24" customHeight="1">
      <c r="A13" s="198" t="s">
        <v>26</v>
      </c>
      <c r="B13" s="199" t="s">
        <v>88</v>
      </c>
      <c r="C13" s="429">
        <f>C14+C15</f>
        <v>133711981495</v>
      </c>
      <c r="D13" s="429">
        <f>D14+D15</f>
        <v>211968593479</v>
      </c>
      <c r="E13" s="429">
        <f>E14+E15</f>
        <v>78256611984</v>
      </c>
      <c r="F13" s="244">
        <f t="shared" si="1"/>
        <v>158.52625255346044</v>
      </c>
      <c r="I13" s="227">
        <v>413978447</v>
      </c>
    </row>
    <row r="14" spans="1:9" ht="24" customHeight="1">
      <c r="A14" s="203">
        <v>1</v>
      </c>
      <c r="B14" s="204" t="s">
        <v>89</v>
      </c>
      <c r="C14" s="430">
        <v>22314981495</v>
      </c>
      <c r="D14" s="430">
        <f>'50'!F119</f>
        <v>21652997771</v>
      </c>
      <c r="E14" s="430">
        <f>D14-C14</f>
        <v>-661983724</v>
      </c>
      <c r="F14" s="246">
        <f t="shared" si="1"/>
        <v>97.03345609249854</v>
      </c>
      <c r="I14" s="227">
        <v>3314291632</v>
      </c>
    </row>
    <row r="15" spans="1:9" ht="24" customHeight="1">
      <c r="A15" s="203">
        <v>2</v>
      </c>
      <c r="B15" s="204" t="s">
        <v>90</v>
      </c>
      <c r="C15" s="430">
        <v>111397000000</v>
      </c>
      <c r="D15" s="430">
        <f>'50'!F121</f>
        <v>190315595708</v>
      </c>
      <c r="E15" s="430">
        <f>D15-C15</f>
        <v>78918595708</v>
      </c>
      <c r="F15" s="246">
        <f t="shared" si="1"/>
        <v>170.84445335870805</v>
      </c>
      <c r="I15" s="227">
        <f>I13+I14</f>
        <v>3728270079</v>
      </c>
    </row>
    <row r="16" spans="1:9" ht="15.6">
      <c r="A16" s="198" t="s">
        <v>69</v>
      </c>
      <c r="B16" s="199" t="s">
        <v>91</v>
      </c>
      <c r="C16" s="430"/>
      <c r="D16" s="430"/>
      <c r="E16" s="430">
        <f t="shared" ref="E16:E18" si="2">D16-C16</f>
        <v>0</v>
      </c>
      <c r="F16" s="246"/>
      <c r="I16" s="227">
        <f>D10-I15</f>
        <v>0</v>
      </c>
    </row>
    <row r="17" spans="1:9" ht="15.6">
      <c r="A17" s="198" t="s">
        <v>92</v>
      </c>
      <c r="B17" s="199" t="s">
        <v>93</v>
      </c>
      <c r="C17" s="430"/>
      <c r="D17" s="429"/>
      <c r="E17" s="430">
        <f t="shared" si="2"/>
        <v>0</v>
      </c>
      <c r="F17" s="246"/>
    </row>
    <row r="18" spans="1:9" ht="15.6">
      <c r="A18" s="198" t="s">
        <v>94</v>
      </c>
      <c r="B18" s="199" t="s">
        <v>95</v>
      </c>
      <c r="C18" s="430"/>
      <c r="D18" s="429">
        <f>'50'!F124</f>
        <v>9749062780</v>
      </c>
      <c r="E18" s="430">
        <f t="shared" si="2"/>
        <v>9749062780</v>
      </c>
      <c r="F18" s="246"/>
    </row>
    <row r="19" spans="1:9" ht="24" customHeight="1">
      <c r="A19" s="198" t="s">
        <v>96</v>
      </c>
      <c r="B19" s="199" t="s">
        <v>97</v>
      </c>
      <c r="C19" s="430"/>
      <c r="D19" s="429"/>
      <c r="E19" s="430"/>
      <c r="F19" s="246"/>
    </row>
    <row r="20" spans="1:9" ht="24" customHeight="1">
      <c r="A20" s="198" t="s">
        <v>81</v>
      </c>
      <c r="B20" s="199" t="s">
        <v>98</v>
      </c>
      <c r="C20" s="429">
        <f>C21+C28+C35+C36</f>
        <v>135811181495</v>
      </c>
      <c r="D20" s="429">
        <f>D21+D28+D35+D36</f>
        <v>225445926338</v>
      </c>
      <c r="E20" s="429">
        <f>E21+E28+E35+E36</f>
        <v>89634744843</v>
      </c>
      <c r="F20" s="244">
        <f>D20/C20*100</f>
        <v>165.99953248054175</v>
      </c>
    </row>
    <row r="21" spans="1:9" ht="24" customHeight="1">
      <c r="A21" s="198" t="s">
        <v>6</v>
      </c>
      <c r="B21" s="199" t="s">
        <v>99</v>
      </c>
      <c r="C21" s="429">
        <f>SUM(C22:C27)</f>
        <v>135811181495</v>
      </c>
      <c r="D21" s="429">
        <f>SUM(D22:D27)</f>
        <v>179667071149</v>
      </c>
      <c r="E21" s="429">
        <f>SUM(E22:E27)</f>
        <v>43855889654</v>
      </c>
      <c r="F21" s="244">
        <f>D21/C21*100</f>
        <v>132.2918107119292</v>
      </c>
      <c r="I21" s="227">
        <f>C9-C20</f>
        <v>0</v>
      </c>
    </row>
    <row r="22" spans="1:9" s="221" customFormat="1" ht="19.5" customHeight="1">
      <c r="A22" s="223">
        <v>1</v>
      </c>
      <c r="B22" s="225" t="s">
        <v>100</v>
      </c>
      <c r="C22" s="416"/>
      <c r="D22" s="416">
        <f>'51'!D11</f>
        <v>11757624400</v>
      </c>
      <c r="E22" s="416">
        <f>D22-C22</f>
        <v>11757624400</v>
      </c>
      <c r="F22" s="247"/>
      <c r="I22" s="222"/>
    </row>
    <row r="23" spans="1:9" ht="15.6">
      <c r="A23" s="203">
        <v>2</v>
      </c>
      <c r="B23" s="204" t="s">
        <v>101</v>
      </c>
      <c r="C23" s="430">
        <f>'51'!C30</f>
        <v>135290368495</v>
      </c>
      <c r="D23" s="416">
        <f>'51'!D30</f>
        <v>167388633749</v>
      </c>
      <c r="E23" s="430">
        <f>D23-C23</f>
        <v>32098265254</v>
      </c>
      <c r="F23" s="246"/>
      <c r="G23" s="202"/>
    </row>
    <row r="24" spans="1:9" ht="35.25" customHeight="1">
      <c r="A24" s="203">
        <v>3</v>
      </c>
      <c r="B24" s="204" t="s">
        <v>102</v>
      </c>
      <c r="C24" s="430"/>
      <c r="D24" s="430"/>
      <c r="E24" s="430">
        <f t="shared" ref="E24:E27" si="3">D24-C24</f>
        <v>0</v>
      </c>
      <c r="F24" s="246"/>
    </row>
    <row r="25" spans="1:9" ht="24" customHeight="1">
      <c r="A25" s="203">
        <v>4</v>
      </c>
      <c r="B25" s="204" t="s">
        <v>103</v>
      </c>
      <c r="C25" s="430"/>
      <c r="D25" s="430"/>
      <c r="E25" s="430">
        <f t="shared" si="3"/>
        <v>0</v>
      </c>
      <c r="F25" s="246"/>
    </row>
    <row r="26" spans="1:9" ht="24" customHeight="1">
      <c r="A26" s="203">
        <v>5</v>
      </c>
      <c r="B26" s="204" t="s">
        <v>104</v>
      </c>
      <c r="C26" s="430">
        <f>'51'!C36</f>
        <v>520813000</v>
      </c>
      <c r="D26" s="430">
        <f>'51'!D36</f>
        <v>520813000</v>
      </c>
      <c r="E26" s="430">
        <f t="shared" si="3"/>
        <v>0</v>
      </c>
      <c r="F26" s="244">
        <f>D26/C26*100</f>
        <v>100</v>
      </c>
    </row>
    <row r="27" spans="1:9" ht="24" customHeight="1">
      <c r="A27" s="203">
        <v>6</v>
      </c>
      <c r="B27" s="204" t="s">
        <v>105</v>
      </c>
      <c r="C27" s="430"/>
      <c r="D27" s="430"/>
      <c r="E27" s="430">
        <f t="shared" si="3"/>
        <v>0</v>
      </c>
      <c r="F27" s="246"/>
    </row>
    <row r="28" spans="1:9" ht="24" customHeight="1">
      <c r="A28" s="198" t="s">
        <v>26</v>
      </c>
      <c r="B28" s="199" t="s">
        <v>106</v>
      </c>
      <c r="C28" s="429">
        <f>C29+C32</f>
        <v>0</v>
      </c>
      <c r="D28" s="429">
        <f>D29+D32</f>
        <v>5114417000</v>
      </c>
      <c r="E28" s="430">
        <f>D28-C28</f>
        <v>5114417000</v>
      </c>
      <c r="F28" s="244"/>
    </row>
    <row r="29" spans="1:9" s="192" customFormat="1" ht="24" customHeight="1">
      <c r="A29" s="206">
        <v>1</v>
      </c>
      <c r="B29" s="207" t="s">
        <v>107</v>
      </c>
      <c r="C29" s="415">
        <f>C30+C31</f>
        <v>0</v>
      </c>
      <c r="D29" s="415">
        <f t="shared" ref="D29" si="4">D30+D31</f>
        <v>5114417000</v>
      </c>
      <c r="E29" s="430">
        <f>D29-C29</f>
        <v>5114417000</v>
      </c>
      <c r="F29" s="248"/>
      <c r="I29" s="432"/>
    </row>
    <row r="30" spans="1:9" s="234" customFormat="1" ht="24" customHeight="1">
      <c r="A30" s="312" t="s">
        <v>37</v>
      </c>
      <c r="B30" s="249" t="s">
        <v>108</v>
      </c>
      <c r="C30" s="678"/>
      <c r="D30" s="678">
        <f>'51'!D41</f>
        <v>0</v>
      </c>
      <c r="E30" s="678"/>
      <c r="F30" s="250"/>
      <c r="I30" s="433"/>
    </row>
    <row r="31" spans="1:9" s="192" customFormat="1" ht="24" customHeight="1">
      <c r="A31" s="313" t="s">
        <v>37</v>
      </c>
      <c r="B31" s="207" t="s">
        <v>109</v>
      </c>
      <c r="C31" s="415"/>
      <c r="D31" s="415">
        <f>'51'!D43</f>
        <v>5114417000</v>
      </c>
      <c r="E31" s="415"/>
      <c r="F31" s="248"/>
      <c r="I31" s="432"/>
    </row>
    <row r="32" spans="1:9" s="192" customFormat="1" ht="24" customHeight="1">
      <c r="A32" s="206">
        <v>2</v>
      </c>
      <c r="B32" s="207" t="s">
        <v>110</v>
      </c>
      <c r="C32" s="415"/>
      <c r="D32" s="415">
        <f>D33+D34</f>
        <v>0</v>
      </c>
      <c r="E32" s="415">
        <f>D32-C32</f>
        <v>0</v>
      </c>
      <c r="F32" s="248"/>
      <c r="I32" s="432"/>
    </row>
    <row r="33" spans="1:9" s="192" customFormat="1" ht="24" customHeight="1">
      <c r="A33" s="313" t="s">
        <v>37</v>
      </c>
      <c r="B33" s="207" t="s">
        <v>108</v>
      </c>
      <c r="C33" s="415"/>
      <c r="D33" s="416">
        <f>'51'!D56</f>
        <v>0</v>
      </c>
      <c r="E33" s="415"/>
      <c r="F33" s="248"/>
      <c r="I33" s="432"/>
    </row>
    <row r="34" spans="1:9" s="192" customFormat="1" ht="24" customHeight="1">
      <c r="A34" s="313" t="s">
        <v>37</v>
      </c>
      <c r="B34" s="207" t="s">
        <v>109</v>
      </c>
      <c r="C34" s="415"/>
      <c r="D34" s="416">
        <f>'51'!D57</f>
        <v>0</v>
      </c>
      <c r="E34" s="415"/>
      <c r="F34" s="248"/>
      <c r="I34" s="432"/>
    </row>
    <row r="35" spans="1:9" ht="24" customHeight="1">
      <c r="A35" s="198" t="s">
        <v>69</v>
      </c>
      <c r="B35" s="199" t="s">
        <v>111</v>
      </c>
      <c r="C35" s="430"/>
      <c r="D35" s="429">
        <f>'51'!D113</f>
        <v>40361188544</v>
      </c>
      <c r="E35" s="429">
        <f>D35-C35</f>
        <v>40361188544</v>
      </c>
      <c r="F35" s="246"/>
      <c r="G35" s="193">
        <v>19266.986155999999</v>
      </c>
    </row>
    <row r="36" spans="1:9" ht="24" customHeight="1">
      <c r="A36" s="198" t="s">
        <v>92</v>
      </c>
      <c r="B36" s="199" t="s">
        <v>112</v>
      </c>
      <c r="C36" s="430"/>
      <c r="D36" s="429">
        <f>'51'!D112</f>
        <v>303249645</v>
      </c>
      <c r="E36" s="429">
        <f>D36-C36</f>
        <v>303249645</v>
      </c>
      <c r="F36" s="246"/>
      <c r="G36" s="251">
        <f>G35-D35</f>
        <v>-40361169277.013847</v>
      </c>
    </row>
    <row r="37" spans="1:9" s="226" customFormat="1" ht="34.5" customHeight="1">
      <c r="A37" s="198" t="s">
        <v>113</v>
      </c>
      <c r="B37" s="199" t="s">
        <v>114</v>
      </c>
      <c r="C37" s="200"/>
      <c r="D37" s="200"/>
      <c r="E37" s="243"/>
      <c r="F37" s="244"/>
      <c r="H37" s="230"/>
      <c r="I37" s="434"/>
    </row>
    <row r="38" spans="1:9" ht="21" customHeight="1">
      <c r="A38" s="198" t="s">
        <v>115</v>
      </c>
      <c r="B38" s="199" t="s">
        <v>116</v>
      </c>
      <c r="C38" s="205"/>
      <c r="D38" s="205"/>
      <c r="E38" s="245"/>
      <c r="F38" s="246"/>
    </row>
    <row r="39" spans="1:9" ht="15.6">
      <c r="A39" s="198" t="s">
        <v>6</v>
      </c>
      <c r="B39" s="199" t="s">
        <v>117</v>
      </c>
      <c r="C39" s="205"/>
      <c r="D39" s="205"/>
      <c r="E39" s="245"/>
      <c r="F39" s="246"/>
    </row>
    <row r="40" spans="1:9" ht="34.5" customHeight="1">
      <c r="A40" s="198" t="s">
        <v>26</v>
      </c>
      <c r="B40" s="199" t="s">
        <v>118</v>
      </c>
      <c r="C40" s="205"/>
      <c r="D40" s="205"/>
      <c r="E40" s="245"/>
      <c r="F40" s="246"/>
    </row>
    <row r="41" spans="1:9" ht="18" customHeight="1">
      <c r="A41" s="198" t="s">
        <v>119</v>
      </c>
      <c r="B41" s="199" t="s">
        <v>120</v>
      </c>
      <c r="C41" s="205"/>
      <c r="D41" s="205"/>
      <c r="E41" s="245"/>
      <c r="F41" s="246"/>
    </row>
    <row r="42" spans="1:9" ht="18.75" customHeight="1">
      <c r="A42" s="198" t="s">
        <v>6</v>
      </c>
      <c r="B42" s="199" t="s">
        <v>121</v>
      </c>
      <c r="C42" s="205"/>
      <c r="D42" s="205"/>
      <c r="E42" s="245"/>
      <c r="F42" s="246"/>
    </row>
    <row r="43" spans="1:9" ht="20.25" customHeight="1">
      <c r="A43" s="198" t="s">
        <v>26</v>
      </c>
      <c r="B43" s="199" t="s">
        <v>122</v>
      </c>
      <c r="C43" s="205"/>
      <c r="D43" s="205"/>
      <c r="E43" s="245"/>
      <c r="F43" s="246"/>
    </row>
    <row r="44" spans="1:9" ht="35.25" customHeight="1">
      <c r="A44" s="214" t="s">
        <v>123</v>
      </c>
      <c r="B44" s="215" t="s">
        <v>124</v>
      </c>
      <c r="C44" s="252"/>
      <c r="D44" s="252"/>
      <c r="E44" s="231"/>
      <c r="F44" s="232"/>
    </row>
  </sheetData>
  <mergeCells count="9">
    <mergeCell ref="A1:B1"/>
    <mergeCell ref="A2:F2"/>
    <mergeCell ref="A3:F3"/>
    <mergeCell ref="A4:F4"/>
    <mergeCell ref="E6:F6"/>
    <mergeCell ref="A6:A7"/>
    <mergeCell ref="B6:B7"/>
    <mergeCell ref="C6:C7"/>
    <mergeCell ref="D6:D7"/>
  </mergeCells>
  <pageMargins left="0.51181102362204722" right="0.39370078740157483" top="0.59055118110236227" bottom="0.51181102362204722" header="0.31496062992125984" footer="0.31496062992125984"/>
  <pageSetup paperSize="9" scale="80" orientation="portrait" r:id="rId1"/>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26"/>
  <sheetViews>
    <sheetView zoomScale="115" zoomScaleNormal="115" workbookViewId="0">
      <pane ySplit="7" topLeftCell="A47" activePane="bottomLeft" state="frozen"/>
      <selection pane="bottomLeft" activeCell="A3" sqref="A3:H3"/>
    </sheetView>
  </sheetViews>
  <sheetFormatPr defaultColWidth="8.88671875" defaultRowHeight="14.4"/>
  <cols>
    <col min="1" max="1" width="4.6640625" style="219" customWidth="1"/>
    <col min="2" max="2" width="49.5546875" style="219" customWidth="1"/>
    <col min="3" max="3" width="12.44140625" style="379" customWidth="1"/>
    <col min="4" max="4" width="13" style="379" customWidth="1"/>
    <col min="5" max="5" width="14.5546875" style="380" customWidth="1"/>
    <col min="6" max="6" width="13" style="380" customWidth="1"/>
    <col min="7" max="7" width="11.109375" style="380" customWidth="1"/>
    <col min="8" max="8" width="10.5546875" style="380" customWidth="1"/>
    <col min="9" max="10" width="8.88671875" style="219" hidden="1" customWidth="1"/>
    <col min="11" max="11" width="16.109375" style="219" customWidth="1"/>
    <col min="12" max="12" width="11.5546875" style="219" bestFit="1" customWidth="1"/>
    <col min="13" max="255" width="8.88671875" style="219"/>
    <col min="256" max="256" width="4.6640625" style="219" customWidth="1"/>
    <col min="257" max="257" width="42.33203125" style="219" customWidth="1"/>
    <col min="258" max="258" width="12.44140625" style="219" customWidth="1"/>
    <col min="259" max="259" width="13" style="219" customWidth="1"/>
    <col min="260" max="260" width="14.5546875" style="219" customWidth="1"/>
    <col min="261" max="261" width="12.44140625" style="219" customWidth="1"/>
    <col min="262" max="262" width="11.109375" style="219" customWidth="1"/>
    <col min="263" max="263" width="10.5546875" style="219" customWidth="1"/>
    <col min="264" max="264" width="8.88671875" style="219" customWidth="1"/>
    <col min="265" max="265" width="19" style="219" customWidth="1"/>
    <col min="266" max="511" width="8.88671875" style="219"/>
    <col min="512" max="512" width="4.6640625" style="219" customWidth="1"/>
    <col min="513" max="513" width="42.33203125" style="219" customWidth="1"/>
    <col min="514" max="514" width="12.44140625" style="219" customWidth="1"/>
    <col min="515" max="515" width="13" style="219" customWidth="1"/>
    <col min="516" max="516" width="14.5546875" style="219" customWidth="1"/>
    <col min="517" max="517" width="12.44140625" style="219" customWidth="1"/>
    <col min="518" max="518" width="11.109375" style="219" customWidth="1"/>
    <col min="519" max="519" width="10.5546875" style="219" customWidth="1"/>
    <col min="520" max="520" width="8.88671875" style="219" customWidth="1"/>
    <col min="521" max="521" width="19" style="219" customWidth="1"/>
    <col min="522" max="767" width="8.88671875" style="219"/>
    <col min="768" max="768" width="4.6640625" style="219" customWidth="1"/>
    <col min="769" max="769" width="42.33203125" style="219" customWidth="1"/>
    <col min="770" max="770" width="12.44140625" style="219" customWidth="1"/>
    <col min="771" max="771" width="13" style="219" customWidth="1"/>
    <col min="772" max="772" width="14.5546875" style="219" customWidth="1"/>
    <col min="773" max="773" width="12.44140625" style="219" customWidth="1"/>
    <col min="774" max="774" width="11.109375" style="219" customWidth="1"/>
    <col min="775" max="775" width="10.5546875" style="219" customWidth="1"/>
    <col min="776" max="776" width="8.88671875" style="219" customWidth="1"/>
    <col min="777" max="777" width="19" style="219" customWidth="1"/>
    <col min="778" max="1023" width="8.88671875" style="219"/>
    <col min="1024" max="1024" width="4.6640625" style="219" customWidth="1"/>
    <col min="1025" max="1025" width="42.33203125" style="219" customWidth="1"/>
    <col min="1026" max="1026" width="12.44140625" style="219" customWidth="1"/>
    <col min="1027" max="1027" width="13" style="219" customWidth="1"/>
    <col min="1028" max="1028" width="14.5546875" style="219" customWidth="1"/>
    <col min="1029" max="1029" width="12.44140625" style="219" customWidth="1"/>
    <col min="1030" max="1030" width="11.109375" style="219" customWidth="1"/>
    <col min="1031" max="1031" width="10.5546875" style="219" customWidth="1"/>
    <col min="1032" max="1032" width="8.88671875" style="219" customWidth="1"/>
    <col min="1033" max="1033" width="19" style="219" customWidth="1"/>
    <col min="1034" max="1279" width="8.88671875" style="219"/>
    <col min="1280" max="1280" width="4.6640625" style="219" customWidth="1"/>
    <col min="1281" max="1281" width="42.33203125" style="219" customWidth="1"/>
    <col min="1282" max="1282" width="12.44140625" style="219" customWidth="1"/>
    <col min="1283" max="1283" width="13" style="219" customWidth="1"/>
    <col min="1284" max="1284" width="14.5546875" style="219" customWidth="1"/>
    <col min="1285" max="1285" width="12.44140625" style="219" customWidth="1"/>
    <col min="1286" max="1286" width="11.109375" style="219" customWidth="1"/>
    <col min="1287" max="1287" width="10.5546875" style="219" customWidth="1"/>
    <col min="1288" max="1288" width="8.88671875" style="219" customWidth="1"/>
    <col min="1289" max="1289" width="19" style="219" customWidth="1"/>
    <col min="1290" max="1535" width="8.88671875" style="219"/>
    <col min="1536" max="1536" width="4.6640625" style="219" customWidth="1"/>
    <col min="1537" max="1537" width="42.33203125" style="219" customWidth="1"/>
    <col min="1538" max="1538" width="12.44140625" style="219" customWidth="1"/>
    <col min="1539" max="1539" width="13" style="219" customWidth="1"/>
    <col min="1540" max="1540" width="14.5546875" style="219" customWidth="1"/>
    <col min="1541" max="1541" width="12.44140625" style="219" customWidth="1"/>
    <col min="1542" max="1542" width="11.109375" style="219" customWidth="1"/>
    <col min="1543" max="1543" width="10.5546875" style="219" customWidth="1"/>
    <col min="1544" max="1544" width="8.88671875" style="219" customWidth="1"/>
    <col min="1545" max="1545" width="19" style="219" customWidth="1"/>
    <col min="1546" max="1791" width="8.88671875" style="219"/>
    <col min="1792" max="1792" width="4.6640625" style="219" customWidth="1"/>
    <col min="1793" max="1793" width="42.33203125" style="219" customWidth="1"/>
    <col min="1794" max="1794" width="12.44140625" style="219" customWidth="1"/>
    <col min="1795" max="1795" width="13" style="219" customWidth="1"/>
    <col min="1796" max="1796" width="14.5546875" style="219" customWidth="1"/>
    <col min="1797" max="1797" width="12.44140625" style="219" customWidth="1"/>
    <col min="1798" max="1798" width="11.109375" style="219" customWidth="1"/>
    <col min="1799" max="1799" width="10.5546875" style="219" customWidth="1"/>
    <col min="1800" max="1800" width="8.88671875" style="219" customWidth="1"/>
    <col min="1801" max="1801" width="19" style="219" customWidth="1"/>
    <col min="1802" max="2047" width="8.88671875" style="219"/>
    <col min="2048" max="2048" width="4.6640625" style="219" customWidth="1"/>
    <col min="2049" max="2049" width="42.33203125" style="219" customWidth="1"/>
    <col min="2050" max="2050" width="12.44140625" style="219" customWidth="1"/>
    <col min="2051" max="2051" width="13" style="219" customWidth="1"/>
    <col min="2052" max="2052" width="14.5546875" style="219" customWidth="1"/>
    <col min="2053" max="2053" width="12.44140625" style="219" customWidth="1"/>
    <col min="2054" max="2054" width="11.109375" style="219" customWidth="1"/>
    <col min="2055" max="2055" width="10.5546875" style="219" customWidth="1"/>
    <col min="2056" max="2056" width="8.88671875" style="219" customWidth="1"/>
    <col min="2057" max="2057" width="19" style="219" customWidth="1"/>
    <col min="2058" max="2303" width="8.88671875" style="219"/>
    <col min="2304" max="2304" width="4.6640625" style="219" customWidth="1"/>
    <col min="2305" max="2305" width="42.33203125" style="219" customWidth="1"/>
    <col min="2306" max="2306" width="12.44140625" style="219" customWidth="1"/>
    <col min="2307" max="2307" width="13" style="219" customWidth="1"/>
    <col min="2308" max="2308" width="14.5546875" style="219" customWidth="1"/>
    <col min="2309" max="2309" width="12.44140625" style="219" customWidth="1"/>
    <col min="2310" max="2310" width="11.109375" style="219" customWidth="1"/>
    <col min="2311" max="2311" width="10.5546875" style="219" customWidth="1"/>
    <col min="2312" max="2312" width="8.88671875" style="219" customWidth="1"/>
    <col min="2313" max="2313" width="19" style="219" customWidth="1"/>
    <col min="2314" max="2559" width="8.88671875" style="219"/>
    <col min="2560" max="2560" width="4.6640625" style="219" customWidth="1"/>
    <col min="2561" max="2561" width="42.33203125" style="219" customWidth="1"/>
    <col min="2562" max="2562" width="12.44140625" style="219" customWidth="1"/>
    <col min="2563" max="2563" width="13" style="219" customWidth="1"/>
    <col min="2564" max="2564" width="14.5546875" style="219" customWidth="1"/>
    <col min="2565" max="2565" width="12.44140625" style="219" customWidth="1"/>
    <col min="2566" max="2566" width="11.109375" style="219" customWidth="1"/>
    <col min="2567" max="2567" width="10.5546875" style="219" customWidth="1"/>
    <col min="2568" max="2568" width="8.88671875" style="219" customWidth="1"/>
    <col min="2569" max="2569" width="19" style="219" customWidth="1"/>
    <col min="2570" max="2815" width="8.88671875" style="219"/>
    <col min="2816" max="2816" width="4.6640625" style="219" customWidth="1"/>
    <col min="2817" max="2817" width="42.33203125" style="219" customWidth="1"/>
    <col min="2818" max="2818" width="12.44140625" style="219" customWidth="1"/>
    <col min="2819" max="2819" width="13" style="219" customWidth="1"/>
    <col min="2820" max="2820" width="14.5546875" style="219" customWidth="1"/>
    <col min="2821" max="2821" width="12.44140625" style="219" customWidth="1"/>
    <col min="2822" max="2822" width="11.109375" style="219" customWidth="1"/>
    <col min="2823" max="2823" width="10.5546875" style="219" customWidth="1"/>
    <col min="2824" max="2824" width="8.88671875" style="219" customWidth="1"/>
    <col min="2825" max="2825" width="19" style="219" customWidth="1"/>
    <col min="2826" max="3071" width="8.88671875" style="219"/>
    <col min="3072" max="3072" width="4.6640625" style="219" customWidth="1"/>
    <col min="3073" max="3073" width="42.33203125" style="219" customWidth="1"/>
    <col min="3074" max="3074" width="12.44140625" style="219" customWidth="1"/>
    <col min="3075" max="3075" width="13" style="219" customWidth="1"/>
    <col min="3076" max="3076" width="14.5546875" style="219" customWidth="1"/>
    <col min="3077" max="3077" width="12.44140625" style="219" customWidth="1"/>
    <col min="3078" max="3078" width="11.109375" style="219" customWidth="1"/>
    <col min="3079" max="3079" width="10.5546875" style="219" customWidth="1"/>
    <col min="3080" max="3080" width="8.88671875" style="219" customWidth="1"/>
    <col min="3081" max="3081" width="19" style="219" customWidth="1"/>
    <col min="3082" max="3327" width="8.88671875" style="219"/>
    <col min="3328" max="3328" width="4.6640625" style="219" customWidth="1"/>
    <col min="3329" max="3329" width="42.33203125" style="219" customWidth="1"/>
    <col min="3330" max="3330" width="12.44140625" style="219" customWidth="1"/>
    <col min="3331" max="3331" width="13" style="219" customWidth="1"/>
    <col min="3332" max="3332" width="14.5546875" style="219" customWidth="1"/>
    <col min="3333" max="3333" width="12.44140625" style="219" customWidth="1"/>
    <col min="3334" max="3334" width="11.109375" style="219" customWidth="1"/>
    <col min="3335" max="3335" width="10.5546875" style="219" customWidth="1"/>
    <col min="3336" max="3336" width="8.88671875" style="219" customWidth="1"/>
    <col min="3337" max="3337" width="19" style="219" customWidth="1"/>
    <col min="3338" max="3583" width="8.88671875" style="219"/>
    <col min="3584" max="3584" width="4.6640625" style="219" customWidth="1"/>
    <col min="3585" max="3585" width="42.33203125" style="219" customWidth="1"/>
    <col min="3586" max="3586" width="12.44140625" style="219" customWidth="1"/>
    <col min="3587" max="3587" width="13" style="219" customWidth="1"/>
    <col min="3588" max="3588" width="14.5546875" style="219" customWidth="1"/>
    <col min="3589" max="3589" width="12.44140625" style="219" customWidth="1"/>
    <col min="3590" max="3590" width="11.109375" style="219" customWidth="1"/>
    <col min="3591" max="3591" width="10.5546875" style="219" customWidth="1"/>
    <col min="3592" max="3592" width="8.88671875" style="219" customWidth="1"/>
    <col min="3593" max="3593" width="19" style="219" customWidth="1"/>
    <col min="3594" max="3839" width="8.88671875" style="219"/>
    <col min="3840" max="3840" width="4.6640625" style="219" customWidth="1"/>
    <col min="3841" max="3841" width="42.33203125" style="219" customWidth="1"/>
    <col min="3842" max="3842" width="12.44140625" style="219" customWidth="1"/>
    <col min="3843" max="3843" width="13" style="219" customWidth="1"/>
    <col min="3844" max="3844" width="14.5546875" style="219" customWidth="1"/>
    <col min="3845" max="3845" width="12.44140625" style="219" customWidth="1"/>
    <col min="3846" max="3846" width="11.109375" style="219" customWidth="1"/>
    <col min="3847" max="3847" width="10.5546875" style="219" customWidth="1"/>
    <col min="3848" max="3848" width="8.88671875" style="219" customWidth="1"/>
    <col min="3849" max="3849" width="19" style="219" customWidth="1"/>
    <col min="3850" max="4095" width="8.88671875" style="219"/>
    <col min="4096" max="4096" width="4.6640625" style="219" customWidth="1"/>
    <col min="4097" max="4097" width="42.33203125" style="219" customWidth="1"/>
    <col min="4098" max="4098" width="12.44140625" style="219" customWidth="1"/>
    <col min="4099" max="4099" width="13" style="219" customWidth="1"/>
    <col min="4100" max="4100" width="14.5546875" style="219" customWidth="1"/>
    <col min="4101" max="4101" width="12.44140625" style="219" customWidth="1"/>
    <col min="4102" max="4102" width="11.109375" style="219" customWidth="1"/>
    <col min="4103" max="4103" width="10.5546875" style="219" customWidth="1"/>
    <col min="4104" max="4104" width="8.88671875" style="219" customWidth="1"/>
    <col min="4105" max="4105" width="19" style="219" customWidth="1"/>
    <col min="4106" max="4351" width="8.88671875" style="219"/>
    <col min="4352" max="4352" width="4.6640625" style="219" customWidth="1"/>
    <col min="4353" max="4353" width="42.33203125" style="219" customWidth="1"/>
    <col min="4354" max="4354" width="12.44140625" style="219" customWidth="1"/>
    <col min="4355" max="4355" width="13" style="219" customWidth="1"/>
    <col min="4356" max="4356" width="14.5546875" style="219" customWidth="1"/>
    <col min="4357" max="4357" width="12.44140625" style="219" customWidth="1"/>
    <col min="4358" max="4358" width="11.109375" style="219" customWidth="1"/>
    <col min="4359" max="4359" width="10.5546875" style="219" customWidth="1"/>
    <col min="4360" max="4360" width="8.88671875" style="219" customWidth="1"/>
    <col min="4361" max="4361" width="19" style="219" customWidth="1"/>
    <col min="4362" max="4607" width="8.88671875" style="219"/>
    <col min="4608" max="4608" width="4.6640625" style="219" customWidth="1"/>
    <col min="4609" max="4609" width="42.33203125" style="219" customWidth="1"/>
    <col min="4610" max="4610" width="12.44140625" style="219" customWidth="1"/>
    <col min="4611" max="4611" width="13" style="219" customWidth="1"/>
    <col min="4612" max="4612" width="14.5546875" style="219" customWidth="1"/>
    <col min="4613" max="4613" width="12.44140625" style="219" customWidth="1"/>
    <col min="4614" max="4614" width="11.109375" style="219" customWidth="1"/>
    <col min="4615" max="4615" width="10.5546875" style="219" customWidth="1"/>
    <col min="4616" max="4616" width="8.88671875" style="219" customWidth="1"/>
    <col min="4617" max="4617" width="19" style="219" customWidth="1"/>
    <col min="4618" max="4863" width="8.88671875" style="219"/>
    <col min="4864" max="4864" width="4.6640625" style="219" customWidth="1"/>
    <col min="4865" max="4865" width="42.33203125" style="219" customWidth="1"/>
    <col min="4866" max="4866" width="12.44140625" style="219" customWidth="1"/>
    <col min="4867" max="4867" width="13" style="219" customWidth="1"/>
    <col min="4868" max="4868" width="14.5546875" style="219" customWidth="1"/>
    <col min="4869" max="4869" width="12.44140625" style="219" customWidth="1"/>
    <col min="4870" max="4870" width="11.109375" style="219" customWidth="1"/>
    <col min="4871" max="4871" width="10.5546875" style="219" customWidth="1"/>
    <col min="4872" max="4872" width="8.88671875" style="219" customWidth="1"/>
    <col min="4873" max="4873" width="19" style="219" customWidth="1"/>
    <col min="4874" max="5119" width="8.88671875" style="219"/>
    <col min="5120" max="5120" width="4.6640625" style="219" customWidth="1"/>
    <col min="5121" max="5121" width="42.33203125" style="219" customWidth="1"/>
    <col min="5122" max="5122" width="12.44140625" style="219" customWidth="1"/>
    <col min="5123" max="5123" width="13" style="219" customWidth="1"/>
    <col min="5124" max="5124" width="14.5546875" style="219" customWidth="1"/>
    <col min="5125" max="5125" width="12.44140625" style="219" customWidth="1"/>
    <col min="5126" max="5126" width="11.109375" style="219" customWidth="1"/>
    <col min="5127" max="5127" width="10.5546875" style="219" customWidth="1"/>
    <col min="5128" max="5128" width="8.88671875" style="219" customWidth="1"/>
    <col min="5129" max="5129" width="19" style="219" customWidth="1"/>
    <col min="5130" max="5375" width="8.88671875" style="219"/>
    <col min="5376" max="5376" width="4.6640625" style="219" customWidth="1"/>
    <col min="5377" max="5377" width="42.33203125" style="219" customWidth="1"/>
    <col min="5378" max="5378" width="12.44140625" style="219" customWidth="1"/>
    <col min="5379" max="5379" width="13" style="219" customWidth="1"/>
    <col min="5380" max="5380" width="14.5546875" style="219" customWidth="1"/>
    <col min="5381" max="5381" width="12.44140625" style="219" customWidth="1"/>
    <col min="5382" max="5382" width="11.109375" style="219" customWidth="1"/>
    <col min="5383" max="5383" width="10.5546875" style="219" customWidth="1"/>
    <col min="5384" max="5384" width="8.88671875" style="219" customWidth="1"/>
    <col min="5385" max="5385" width="19" style="219" customWidth="1"/>
    <col min="5386" max="5631" width="8.88671875" style="219"/>
    <col min="5632" max="5632" width="4.6640625" style="219" customWidth="1"/>
    <col min="5633" max="5633" width="42.33203125" style="219" customWidth="1"/>
    <col min="5634" max="5634" width="12.44140625" style="219" customWidth="1"/>
    <col min="5635" max="5635" width="13" style="219" customWidth="1"/>
    <col min="5636" max="5636" width="14.5546875" style="219" customWidth="1"/>
    <col min="5637" max="5637" width="12.44140625" style="219" customWidth="1"/>
    <col min="5638" max="5638" width="11.109375" style="219" customWidth="1"/>
    <col min="5639" max="5639" width="10.5546875" style="219" customWidth="1"/>
    <col min="5640" max="5640" width="8.88671875" style="219" customWidth="1"/>
    <col min="5641" max="5641" width="19" style="219" customWidth="1"/>
    <col min="5642" max="5887" width="8.88671875" style="219"/>
    <col min="5888" max="5888" width="4.6640625" style="219" customWidth="1"/>
    <col min="5889" max="5889" width="42.33203125" style="219" customWidth="1"/>
    <col min="5890" max="5890" width="12.44140625" style="219" customWidth="1"/>
    <col min="5891" max="5891" width="13" style="219" customWidth="1"/>
    <col min="5892" max="5892" width="14.5546875" style="219" customWidth="1"/>
    <col min="5893" max="5893" width="12.44140625" style="219" customWidth="1"/>
    <col min="5894" max="5894" width="11.109375" style="219" customWidth="1"/>
    <col min="5895" max="5895" width="10.5546875" style="219" customWidth="1"/>
    <col min="5896" max="5896" width="8.88671875" style="219" customWidth="1"/>
    <col min="5897" max="5897" width="19" style="219" customWidth="1"/>
    <col min="5898" max="6143" width="8.88671875" style="219"/>
    <col min="6144" max="6144" width="4.6640625" style="219" customWidth="1"/>
    <col min="6145" max="6145" width="42.33203125" style="219" customWidth="1"/>
    <col min="6146" max="6146" width="12.44140625" style="219" customWidth="1"/>
    <col min="6147" max="6147" width="13" style="219" customWidth="1"/>
    <col min="6148" max="6148" width="14.5546875" style="219" customWidth="1"/>
    <col min="6149" max="6149" width="12.44140625" style="219" customWidth="1"/>
    <col min="6150" max="6150" width="11.109375" style="219" customWidth="1"/>
    <col min="6151" max="6151" width="10.5546875" style="219" customWidth="1"/>
    <col min="6152" max="6152" width="8.88671875" style="219" customWidth="1"/>
    <col min="6153" max="6153" width="19" style="219" customWidth="1"/>
    <col min="6154" max="6399" width="8.88671875" style="219"/>
    <col min="6400" max="6400" width="4.6640625" style="219" customWidth="1"/>
    <col min="6401" max="6401" width="42.33203125" style="219" customWidth="1"/>
    <col min="6402" max="6402" width="12.44140625" style="219" customWidth="1"/>
    <col min="6403" max="6403" width="13" style="219" customWidth="1"/>
    <col min="6404" max="6404" width="14.5546875" style="219" customWidth="1"/>
    <col min="6405" max="6405" width="12.44140625" style="219" customWidth="1"/>
    <col min="6406" max="6406" width="11.109375" style="219" customWidth="1"/>
    <col min="6407" max="6407" width="10.5546875" style="219" customWidth="1"/>
    <col min="6408" max="6408" width="8.88671875" style="219" customWidth="1"/>
    <col min="6409" max="6409" width="19" style="219" customWidth="1"/>
    <col min="6410" max="6655" width="8.88671875" style="219"/>
    <col min="6656" max="6656" width="4.6640625" style="219" customWidth="1"/>
    <col min="6657" max="6657" width="42.33203125" style="219" customWidth="1"/>
    <col min="6658" max="6658" width="12.44140625" style="219" customWidth="1"/>
    <col min="6659" max="6659" width="13" style="219" customWidth="1"/>
    <col min="6660" max="6660" width="14.5546875" style="219" customWidth="1"/>
    <col min="6661" max="6661" width="12.44140625" style="219" customWidth="1"/>
    <col min="6662" max="6662" width="11.109375" style="219" customWidth="1"/>
    <col min="6663" max="6663" width="10.5546875" style="219" customWidth="1"/>
    <col min="6664" max="6664" width="8.88671875" style="219" customWidth="1"/>
    <col min="6665" max="6665" width="19" style="219" customWidth="1"/>
    <col min="6666" max="6911" width="8.88671875" style="219"/>
    <col min="6912" max="6912" width="4.6640625" style="219" customWidth="1"/>
    <col min="6913" max="6913" width="42.33203125" style="219" customWidth="1"/>
    <col min="6914" max="6914" width="12.44140625" style="219" customWidth="1"/>
    <col min="6915" max="6915" width="13" style="219" customWidth="1"/>
    <col min="6916" max="6916" width="14.5546875" style="219" customWidth="1"/>
    <col min="6917" max="6917" width="12.44140625" style="219" customWidth="1"/>
    <col min="6918" max="6918" width="11.109375" style="219" customWidth="1"/>
    <col min="6919" max="6919" width="10.5546875" style="219" customWidth="1"/>
    <col min="6920" max="6920" width="8.88671875" style="219" customWidth="1"/>
    <col min="6921" max="6921" width="19" style="219" customWidth="1"/>
    <col min="6922" max="7167" width="8.88671875" style="219"/>
    <col min="7168" max="7168" width="4.6640625" style="219" customWidth="1"/>
    <col min="7169" max="7169" width="42.33203125" style="219" customWidth="1"/>
    <col min="7170" max="7170" width="12.44140625" style="219" customWidth="1"/>
    <col min="7171" max="7171" width="13" style="219" customWidth="1"/>
    <col min="7172" max="7172" width="14.5546875" style="219" customWidth="1"/>
    <col min="7173" max="7173" width="12.44140625" style="219" customWidth="1"/>
    <col min="7174" max="7174" width="11.109375" style="219" customWidth="1"/>
    <col min="7175" max="7175" width="10.5546875" style="219" customWidth="1"/>
    <col min="7176" max="7176" width="8.88671875" style="219" customWidth="1"/>
    <col min="7177" max="7177" width="19" style="219" customWidth="1"/>
    <col min="7178" max="7423" width="8.88671875" style="219"/>
    <col min="7424" max="7424" width="4.6640625" style="219" customWidth="1"/>
    <col min="7425" max="7425" width="42.33203125" style="219" customWidth="1"/>
    <col min="7426" max="7426" width="12.44140625" style="219" customWidth="1"/>
    <col min="7427" max="7427" width="13" style="219" customWidth="1"/>
    <col min="7428" max="7428" width="14.5546875" style="219" customWidth="1"/>
    <col min="7429" max="7429" width="12.44140625" style="219" customWidth="1"/>
    <col min="7430" max="7430" width="11.109375" style="219" customWidth="1"/>
    <col min="7431" max="7431" width="10.5546875" style="219" customWidth="1"/>
    <col min="7432" max="7432" width="8.88671875" style="219" customWidth="1"/>
    <col min="7433" max="7433" width="19" style="219" customWidth="1"/>
    <col min="7434" max="7679" width="8.88671875" style="219"/>
    <col min="7680" max="7680" width="4.6640625" style="219" customWidth="1"/>
    <col min="7681" max="7681" width="42.33203125" style="219" customWidth="1"/>
    <col min="7682" max="7682" width="12.44140625" style="219" customWidth="1"/>
    <col min="7683" max="7683" width="13" style="219" customWidth="1"/>
    <col min="7684" max="7684" width="14.5546875" style="219" customWidth="1"/>
    <col min="7685" max="7685" width="12.44140625" style="219" customWidth="1"/>
    <col min="7686" max="7686" width="11.109375" style="219" customWidth="1"/>
    <col min="7687" max="7687" width="10.5546875" style="219" customWidth="1"/>
    <col min="7688" max="7688" width="8.88671875" style="219" customWidth="1"/>
    <col min="7689" max="7689" width="19" style="219" customWidth="1"/>
    <col min="7690" max="7935" width="8.88671875" style="219"/>
    <col min="7936" max="7936" width="4.6640625" style="219" customWidth="1"/>
    <col min="7937" max="7937" width="42.33203125" style="219" customWidth="1"/>
    <col min="7938" max="7938" width="12.44140625" style="219" customWidth="1"/>
    <col min="7939" max="7939" width="13" style="219" customWidth="1"/>
    <col min="7940" max="7940" width="14.5546875" style="219" customWidth="1"/>
    <col min="7941" max="7941" width="12.44140625" style="219" customWidth="1"/>
    <col min="7942" max="7942" width="11.109375" style="219" customWidth="1"/>
    <col min="7943" max="7943" width="10.5546875" style="219" customWidth="1"/>
    <col min="7944" max="7944" width="8.88671875" style="219" customWidth="1"/>
    <col min="7945" max="7945" width="19" style="219" customWidth="1"/>
    <col min="7946" max="8191" width="8.88671875" style="219"/>
    <col min="8192" max="8192" width="4.6640625" style="219" customWidth="1"/>
    <col min="8193" max="8193" width="42.33203125" style="219" customWidth="1"/>
    <col min="8194" max="8194" width="12.44140625" style="219" customWidth="1"/>
    <col min="8195" max="8195" width="13" style="219" customWidth="1"/>
    <col min="8196" max="8196" width="14.5546875" style="219" customWidth="1"/>
    <col min="8197" max="8197" width="12.44140625" style="219" customWidth="1"/>
    <col min="8198" max="8198" width="11.109375" style="219" customWidth="1"/>
    <col min="8199" max="8199" width="10.5546875" style="219" customWidth="1"/>
    <col min="8200" max="8200" width="8.88671875" style="219" customWidth="1"/>
    <col min="8201" max="8201" width="19" style="219" customWidth="1"/>
    <col min="8202" max="8447" width="8.88671875" style="219"/>
    <col min="8448" max="8448" width="4.6640625" style="219" customWidth="1"/>
    <col min="8449" max="8449" width="42.33203125" style="219" customWidth="1"/>
    <col min="8450" max="8450" width="12.44140625" style="219" customWidth="1"/>
    <col min="8451" max="8451" width="13" style="219" customWidth="1"/>
    <col min="8452" max="8452" width="14.5546875" style="219" customWidth="1"/>
    <col min="8453" max="8453" width="12.44140625" style="219" customWidth="1"/>
    <col min="8454" max="8454" width="11.109375" style="219" customWidth="1"/>
    <col min="8455" max="8455" width="10.5546875" style="219" customWidth="1"/>
    <col min="8456" max="8456" width="8.88671875" style="219" customWidth="1"/>
    <col min="8457" max="8457" width="19" style="219" customWidth="1"/>
    <col min="8458" max="8703" width="8.88671875" style="219"/>
    <col min="8704" max="8704" width="4.6640625" style="219" customWidth="1"/>
    <col min="8705" max="8705" width="42.33203125" style="219" customWidth="1"/>
    <col min="8706" max="8706" width="12.44140625" style="219" customWidth="1"/>
    <col min="8707" max="8707" width="13" style="219" customWidth="1"/>
    <col min="8708" max="8708" width="14.5546875" style="219" customWidth="1"/>
    <col min="8709" max="8709" width="12.44140625" style="219" customWidth="1"/>
    <col min="8710" max="8710" width="11.109375" style="219" customWidth="1"/>
    <col min="8711" max="8711" width="10.5546875" style="219" customWidth="1"/>
    <col min="8712" max="8712" width="8.88671875" style="219" customWidth="1"/>
    <col min="8713" max="8713" width="19" style="219" customWidth="1"/>
    <col min="8714" max="8959" width="8.88671875" style="219"/>
    <col min="8960" max="8960" width="4.6640625" style="219" customWidth="1"/>
    <col min="8961" max="8961" width="42.33203125" style="219" customWidth="1"/>
    <col min="8962" max="8962" width="12.44140625" style="219" customWidth="1"/>
    <col min="8963" max="8963" width="13" style="219" customWidth="1"/>
    <col min="8964" max="8964" width="14.5546875" style="219" customWidth="1"/>
    <col min="8965" max="8965" width="12.44140625" style="219" customWidth="1"/>
    <col min="8966" max="8966" width="11.109375" style="219" customWidth="1"/>
    <col min="8967" max="8967" width="10.5546875" style="219" customWidth="1"/>
    <col min="8968" max="8968" width="8.88671875" style="219" customWidth="1"/>
    <col min="8969" max="8969" width="19" style="219" customWidth="1"/>
    <col min="8970" max="9215" width="8.88671875" style="219"/>
    <col min="9216" max="9216" width="4.6640625" style="219" customWidth="1"/>
    <col min="9217" max="9217" width="42.33203125" style="219" customWidth="1"/>
    <col min="9218" max="9218" width="12.44140625" style="219" customWidth="1"/>
    <col min="9219" max="9219" width="13" style="219" customWidth="1"/>
    <col min="9220" max="9220" width="14.5546875" style="219" customWidth="1"/>
    <col min="9221" max="9221" width="12.44140625" style="219" customWidth="1"/>
    <col min="9222" max="9222" width="11.109375" style="219" customWidth="1"/>
    <col min="9223" max="9223" width="10.5546875" style="219" customWidth="1"/>
    <col min="9224" max="9224" width="8.88671875" style="219" customWidth="1"/>
    <col min="9225" max="9225" width="19" style="219" customWidth="1"/>
    <col min="9226" max="9471" width="8.88671875" style="219"/>
    <col min="9472" max="9472" width="4.6640625" style="219" customWidth="1"/>
    <col min="9473" max="9473" width="42.33203125" style="219" customWidth="1"/>
    <col min="9474" max="9474" width="12.44140625" style="219" customWidth="1"/>
    <col min="9475" max="9475" width="13" style="219" customWidth="1"/>
    <col min="9476" max="9476" width="14.5546875" style="219" customWidth="1"/>
    <col min="9477" max="9477" width="12.44140625" style="219" customWidth="1"/>
    <col min="9478" max="9478" width="11.109375" style="219" customWidth="1"/>
    <col min="9479" max="9479" width="10.5546875" style="219" customWidth="1"/>
    <col min="9480" max="9480" width="8.88671875" style="219" customWidth="1"/>
    <col min="9481" max="9481" width="19" style="219" customWidth="1"/>
    <col min="9482" max="9727" width="8.88671875" style="219"/>
    <col min="9728" max="9728" width="4.6640625" style="219" customWidth="1"/>
    <col min="9729" max="9729" width="42.33203125" style="219" customWidth="1"/>
    <col min="9730" max="9730" width="12.44140625" style="219" customWidth="1"/>
    <col min="9731" max="9731" width="13" style="219" customWidth="1"/>
    <col min="9732" max="9732" width="14.5546875" style="219" customWidth="1"/>
    <col min="9733" max="9733" width="12.44140625" style="219" customWidth="1"/>
    <col min="9734" max="9734" width="11.109375" style="219" customWidth="1"/>
    <col min="9735" max="9735" width="10.5546875" style="219" customWidth="1"/>
    <col min="9736" max="9736" width="8.88671875" style="219" customWidth="1"/>
    <col min="9737" max="9737" width="19" style="219" customWidth="1"/>
    <col min="9738" max="9983" width="8.88671875" style="219"/>
    <col min="9984" max="9984" width="4.6640625" style="219" customWidth="1"/>
    <col min="9985" max="9985" width="42.33203125" style="219" customWidth="1"/>
    <col min="9986" max="9986" width="12.44140625" style="219" customWidth="1"/>
    <col min="9987" max="9987" width="13" style="219" customWidth="1"/>
    <col min="9988" max="9988" width="14.5546875" style="219" customWidth="1"/>
    <col min="9989" max="9989" width="12.44140625" style="219" customWidth="1"/>
    <col min="9990" max="9990" width="11.109375" style="219" customWidth="1"/>
    <col min="9991" max="9991" width="10.5546875" style="219" customWidth="1"/>
    <col min="9992" max="9992" width="8.88671875" style="219" customWidth="1"/>
    <col min="9993" max="9993" width="19" style="219" customWidth="1"/>
    <col min="9994" max="10239" width="8.88671875" style="219"/>
    <col min="10240" max="10240" width="4.6640625" style="219" customWidth="1"/>
    <col min="10241" max="10241" width="42.33203125" style="219" customWidth="1"/>
    <col min="10242" max="10242" width="12.44140625" style="219" customWidth="1"/>
    <col min="10243" max="10243" width="13" style="219" customWidth="1"/>
    <col min="10244" max="10244" width="14.5546875" style="219" customWidth="1"/>
    <col min="10245" max="10245" width="12.44140625" style="219" customWidth="1"/>
    <col min="10246" max="10246" width="11.109375" style="219" customWidth="1"/>
    <col min="10247" max="10247" width="10.5546875" style="219" customWidth="1"/>
    <col min="10248" max="10248" width="8.88671875" style="219" customWidth="1"/>
    <col min="10249" max="10249" width="19" style="219" customWidth="1"/>
    <col min="10250" max="10495" width="8.88671875" style="219"/>
    <col min="10496" max="10496" width="4.6640625" style="219" customWidth="1"/>
    <col min="10497" max="10497" width="42.33203125" style="219" customWidth="1"/>
    <col min="10498" max="10498" width="12.44140625" style="219" customWidth="1"/>
    <col min="10499" max="10499" width="13" style="219" customWidth="1"/>
    <col min="10500" max="10500" width="14.5546875" style="219" customWidth="1"/>
    <col min="10501" max="10501" width="12.44140625" style="219" customWidth="1"/>
    <col min="10502" max="10502" width="11.109375" style="219" customWidth="1"/>
    <col min="10503" max="10503" width="10.5546875" style="219" customWidth="1"/>
    <col min="10504" max="10504" width="8.88671875" style="219" customWidth="1"/>
    <col min="10505" max="10505" width="19" style="219" customWidth="1"/>
    <col min="10506" max="10751" width="8.88671875" style="219"/>
    <col min="10752" max="10752" width="4.6640625" style="219" customWidth="1"/>
    <col min="10753" max="10753" width="42.33203125" style="219" customWidth="1"/>
    <col min="10754" max="10754" width="12.44140625" style="219" customWidth="1"/>
    <col min="10755" max="10755" width="13" style="219" customWidth="1"/>
    <col min="10756" max="10756" width="14.5546875" style="219" customWidth="1"/>
    <col min="10757" max="10757" width="12.44140625" style="219" customWidth="1"/>
    <col min="10758" max="10758" width="11.109375" style="219" customWidth="1"/>
    <col min="10759" max="10759" width="10.5546875" style="219" customWidth="1"/>
    <col min="10760" max="10760" width="8.88671875" style="219" customWidth="1"/>
    <col min="10761" max="10761" width="19" style="219" customWidth="1"/>
    <col min="10762" max="11007" width="8.88671875" style="219"/>
    <col min="11008" max="11008" width="4.6640625" style="219" customWidth="1"/>
    <col min="11009" max="11009" width="42.33203125" style="219" customWidth="1"/>
    <col min="11010" max="11010" width="12.44140625" style="219" customWidth="1"/>
    <col min="11011" max="11011" width="13" style="219" customWidth="1"/>
    <col min="11012" max="11012" width="14.5546875" style="219" customWidth="1"/>
    <col min="11013" max="11013" width="12.44140625" style="219" customWidth="1"/>
    <col min="11014" max="11014" width="11.109375" style="219" customWidth="1"/>
    <col min="11015" max="11015" width="10.5546875" style="219" customWidth="1"/>
    <col min="11016" max="11016" width="8.88671875" style="219" customWidth="1"/>
    <col min="11017" max="11017" width="19" style="219" customWidth="1"/>
    <col min="11018" max="11263" width="8.88671875" style="219"/>
    <col min="11264" max="11264" width="4.6640625" style="219" customWidth="1"/>
    <col min="11265" max="11265" width="42.33203125" style="219" customWidth="1"/>
    <col min="11266" max="11266" width="12.44140625" style="219" customWidth="1"/>
    <col min="11267" max="11267" width="13" style="219" customWidth="1"/>
    <col min="11268" max="11268" width="14.5546875" style="219" customWidth="1"/>
    <col min="11269" max="11269" width="12.44140625" style="219" customWidth="1"/>
    <col min="11270" max="11270" width="11.109375" style="219" customWidth="1"/>
    <col min="11271" max="11271" width="10.5546875" style="219" customWidth="1"/>
    <col min="11272" max="11272" width="8.88671875" style="219" customWidth="1"/>
    <col min="11273" max="11273" width="19" style="219" customWidth="1"/>
    <col min="11274" max="11519" width="8.88671875" style="219"/>
    <col min="11520" max="11520" width="4.6640625" style="219" customWidth="1"/>
    <col min="11521" max="11521" width="42.33203125" style="219" customWidth="1"/>
    <col min="11522" max="11522" width="12.44140625" style="219" customWidth="1"/>
    <col min="11523" max="11523" width="13" style="219" customWidth="1"/>
    <col min="11524" max="11524" width="14.5546875" style="219" customWidth="1"/>
    <col min="11525" max="11525" width="12.44140625" style="219" customWidth="1"/>
    <col min="11526" max="11526" width="11.109375" style="219" customWidth="1"/>
    <col min="11527" max="11527" width="10.5546875" style="219" customWidth="1"/>
    <col min="11528" max="11528" width="8.88671875" style="219" customWidth="1"/>
    <col min="11529" max="11529" width="19" style="219" customWidth="1"/>
    <col min="11530" max="11775" width="8.88671875" style="219"/>
    <col min="11776" max="11776" width="4.6640625" style="219" customWidth="1"/>
    <col min="11777" max="11777" width="42.33203125" style="219" customWidth="1"/>
    <col min="11778" max="11778" width="12.44140625" style="219" customWidth="1"/>
    <col min="11779" max="11779" width="13" style="219" customWidth="1"/>
    <col min="11780" max="11780" width="14.5546875" style="219" customWidth="1"/>
    <col min="11781" max="11781" width="12.44140625" style="219" customWidth="1"/>
    <col min="11782" max="11782" width="11.109375" style="219" customWidth="1"/>
    <col min="11783" max="11783" width="10.5546875" style="219" customWidth="1"/>
    <col min="11784" max="11784" width="8.88671875" style="219" customWidth="1"/>
    <col min="11785" max="11785" width="19" style="219" customWidth="1"/>
    <col min="11786" max="12031" width="8.88671875" style="219"/>
    <col min="12032" max="12032" width="4.6640625" style="219" customWidth="1"/>
    <col min="12033" max="12033" width="42.33203125" style="219" customWidth="1"/>
    <col min="12034" max="12034" width="12.44140625" style="219" customWidth="1"/>
    <col min="12035" max="12035" width="13" style="219" customWidth="1"/>
    <col min="12036" max="12036" width="14.5546875" style="219" customWidth="1"/>
    <col min="12037" max="12037" width="12.44140625" style="219" customWidth="1"/>
    <col min="12038" max="12038" width="11.109375" style="219" customWidth="1"/>
    <col min="12039" max="12039" width="10.5546875" style="219" customWidth="1"/>
    <col min="12040" max="12040" width="8.88671875" style="219" customWidth="1"/>
    <col min="12041" max="12041" width="19" style="219" customWidth="1"/>
    <col min="12042" max="12287" width="8.88671875" style="219"/>
    <col min="12288" max="12288" width="4.6640625" style="219" customWidth="1"/>
    <col min="12289" max="12289" width="42.33203125" style="219" customWidth="1"/>
    <col min="12290" max="12290" width="12.44140625" style="219" customWidth="1"/>
    <col min="12291" max="12291" width="13" style="219" customWidth="1"/>
    <col min="12292" max="12292" width="14.5546875" style="219" customWidth="1"/>
    <col min="12293" max="12293" width="12.44140625" style="219" customWidth="1"/>
    <col min="12294" max="12294" width="11.109375" style="219" customWidth="1"/>
    <col min="12295" max="12295" width="10.5546875" style="219" customWidth="1"/>
    <col min="12296" max="12296" width="8.88671875" style="219" customWidth="1"/>
    <col min="12297" max="12297" width="19" style="219" customWidth="1"/>
    <col min="12298" max="12543" width="8.88671875" style="219"/>
    <col min="12544" max="12544" width="4.6640625" style="219" customWidth="1"/>
    <col min="12545" max="12545" width="42.33203125" style="219" customWidth="1"/>
    <col min="12546" max="12546" width="12.44140625" style="219" customWidth="1"/>
    <col min="12547" max="12547" width="13" style="219" customWidth="1"/>
    <col min="12548" max="12548" width="14.5546875" style="219" customWidth="1"/>
    <col min="12549" max="12549" width="12.44140625" style="219" customWidth="1"/>
    <col min="12550" max="12550" width="11.109375" style="219" customWidth="1"/>
    <col min="12551" max="12551" width="10.5546875" style="219" customWidth="1"/>
    <col min="12552" max="12552" width="8.88671875" style="219" customWidth="1"/>
    <col min="12553" max="12553" width="19" style="219" customWidth="1"/>
    <col min="12554" max="12799" width="8.88671875" style="219"/>
    <col min="12800" max="12800" width="4.6640625" style="219" customWidth="1"/>
    <col min="12801" max="12801" width="42.33203125" style="219" customWidth="1"/>
    <col min="12802" max="12802" width="12.44140625" style="219" customWidth="1"/>
    <col min="12803" max="12803" width="13" style="219" customWidth="1"/>
    <col min="12804" max="12804" width="14.5546875" style="219" customWidth="1"/>
    <col min="12805" max="12805" width="12.44140625" style="219" customWidth="1"/>
    <col min="12806" max="12806" width="11.109375" style="219" customWidth="1"/>
    <col min="12807" max="12807" width="10.5546875" style="219" customWidth="1"/>
    <col min="12808" max="12808" width="8.88671875" style="219" customWidth="1"/>
    <col min="12809" max="12809" width="19" style="219" customWidth="1"/>
    <col min="12810" max="13055" width="8.88671875" style="219"/>
    <col min="13056" max="13056" width="4.6640625" style="219" customWidth="1"/>
    <col min="13057" max="13057" width="42.33203125" style="219" customWidth="1"/>
    <col min="13058" max="13058" width="12.44140625" style="219" customWidth="1"/>
    <col min="13059" max="13059" width="13" style="219" customWidth="1"/>
    <col min="13060" max="13060" width="14.5546875" style="219" customWidth="1"/>
    <col min="13061" max="13061" width="12.44140625" style="219" customWidth="1"/>
    <col min="13062" max="13062" width="11.109375" style="219" customWidth="1"/>
    <col min="13063" max="13063" width="10.5546875" style="219" customWidth="1"/>
    <col min="13064" max="13064" width="8.88671875" style="219" customWidth="1"/>
    <col min="13065" max="13065" width="19" style="219" customWidth="1"/>
    <col min="13066" max="13311" width="8.88671875" style="219"/>
    <col min="13312" max="13312" width="4.6640625" style="219" customWidth="1"/>
    <col min="13313" max="13313" width="42.33203125" style="219" customWidth="1"/>
    <col min="13314" max="13314" width="12.44140625" style="219" customWidth="1"/>
    <col min="13315" max="13315" width="13" style="219" customWidth="1"/>
    <col min="13316" max="13316" width="14.5546875" style="219" customWidth="1"/>
    <col min="13317" max="13317" width="12.44140625" style="219" customWidth="1"/>
    <col min="13318" max="13318" width="11.109375" style="219" customWidth="1"/>
    <col min="13319" max="13319" width="10.5546875" style="219" customWidth="1"/>
    <col min="13320" max="13320" width="8.88671875" style="219" customWidth="1"/>
    <col min="13321" max="13321" width="19" style="219" customWidth="1"/>
    <col min="13322" max="13567" width="8.88671875" style="219"/>
    <col min="13568" max="13568" width="4.6640625" style="219" customWidth="1"/>
    <col min="13569" max="13569" width="42.33203125" style="219" customWidth="1"/>
    <col min="13570" max="13570" width="12.44140625" style="219" customWidth="1"/>
    <col min="13571" max="13571" width="13" style="219" customWidth="1"/>
    <col min="13572" max="13572" width="14.5546875" style="219" customWidth="1"/>
    <col min="13573" max="13573" width="12.44140625" style="219" customWidth="1"/>
    <col min="13574" max="13574" width="11.109375" style="219" customWidth="1"/>
    <col min="13575" max="13575" width="10.5546875" style="219" customWidth="1"/>
    <col min="13576" max="13576" width="8.88671875" style="219" customWidth="1"/>
    <col min="13577" max="13577" width="19" style="219" customWidth="1"/>
    <col min="13578" max="13823" width="8.88671875" style="219"/>
    <col min="13824" max="13824" width="4.6640625" style="219" customWidth="1"/>
    <col min="13825" max="13825" width="42.33203125" style="219" customWidth="1"/>
    <col min="13826" max="13826" width="12.44140625" style="219" customWidth="1"/>
    <col min="13827" max="13827" width="13" style="219" customWidth="1"/>
    <col min="13828" max="13828" width="14.5546875" style="219" customWidth="1"/>
    <col min="13829" max="13829" width="12.44140625" style="219" customWidth="1"/>
    <col min="13830" max="13830" width="11.109375" style="219" customWidth="1"/>
    <col min="13831" max="13831" width="10.5546875" style="219" customWidth="1"/>
    <col min="13832" max="13832" width="8.88671875" style="219" customWidth="1"/>
    <col min="13833" max="13833" width="19" style="219" customWidth="1"/>
    <col min="13834" max="14079" width="8.88671875" style="219"/>
    <col min="14080" max="14080" width="4.6640625" style="219" customWidth="1"/>
    <col min="14081" max="14081" width="42.33203125" style="219" customWidth="1"/>
    <col min="14082" max="14082" width="12.44140625" style="219" customWidth="1"/>
    <col min="14083" max="14083" width="13" style="219" customWidth="1"/>
    <col min="14084" max="14084" width="14.5546875" style="219" customWidth="1"/>
    <col min="14085" max="14085" width="12.44140625" style="219" customWidth="1"/>
    <col min="14086" max="14086" width="11.109375" style="219" customWidth="1"/>
    <col min="14087" max="14087" width="10.5546875" style="219" customWidth="1"/>
    <col min="14088" max="14088" width="8.88671875" style="219" customWidth="1"/>
    <col min="14089" max="14089" width="19" style="219" customWidth="1"/>
    <col min="14090" max="14335" width="8.88671875" style="219"/>
    <col min="14336" max="14336" width="4.6640625" style="219" customWidth="1"/>
    <col min="14337" max="14337" width="42.33203125" style="219" customWidth="1"/>
    <col min="14338" max="14338" width="12.44140625" style="219" customWidth="1"/>
    <col min="14339" max="14339" width="13" style="219" customWidth="1"/>
    <col min="14340" max="14340" width="14.5546875" style="219" customWidth="1"/>
    <col min="14341" max="14341" width="12.44140625" style="219" customWidth="1"/>
    <col min="14342" max="14342" width="11.109375" style="219" customWidth="1"/>
    <col min="14343" max="14343" width="10.5546875" style="219" customWidth="1"/>
    <col min="14344" max="14344" width="8.88671875" style="219" customWidth="1"/>
    <col min="14345" max="14345" width="19" style="219" customWidth="1"/>
    <col min="14346" max="14591" width="8.88671875" style="219"/>
    <col min="14592" max="14592" width="4.6640625" style="219" customWidth="1"/>
    <col min="14593" max="14593" width="42.33203125" style="219" customWidth="1"/>
    <col min="14594" max="14594" width="12.44140625" style="219" customWidth="1"/>
    <col min="14595" max="14595" width="13" style="219" customWidth="1"/>
    <col min="14596" max="14596" width="14.5546875" style="219" customWidth="1"/>
    <col min="14597" max="14597" width="12.44140625" style="219" customWidth="1"/>
    <col min="14598" max="14598" width="11.109375" style="219" customWidth="1"/>
    <col min="14599" max="14599" width="10.5546875" style="219" customWidth="1"/>
    <col min="14600" max="14600" width="8.88671875" style="219" customWidth="1"/>
    <col min="14601" max="14601" width="19" style="219" customWidth="1"/>
    <col min="14602" max="14847" width="8.88671875" style="219"/>
    <col min="14848" max="14848" width="4.6640625" style="219" customWidth="1"/>
    <col min="14849" max="14849" width="42.33203125" style="219" customWidth="1"/>
    <col min="14850" max="14850" width="12.44140625" style="219" customWidth="1"/>
    <col min="14851" max="14851" width="13" style="219" customWidth="1"/>
    <col min="14852" max="14852" width="14.5546875" style="219" customWidth="1"/>
    <col min="14853" max="14853" width="12.44140625" style="219" customWidth="1"/>
    <col min="14854" max="14854" width="11.109375" style="219" customWidth="1"/>
    <col min="14855" max="14855" width="10.5546875" style="219" customWidth="1"/>
    <col min="14856" max="14856" width="8.88671875" style="219" customWidth="1"/>
    <col min="14857" max="14857" width="19" style="219" customWidth="1"/>
    <col min="14858" max="15103" width="8.88671875" style="219"/>
    <col min="15104" max="15104" width="4.6640625" style="219" customWidth="1"/>
    <col min="15105" max="15105" width="42.33203125" style="219" customWidth="1"/>
    <col min="15106" max="15106" width="12.44140625" style="219" customWidth="1"/>
    <col min="15107" max="15107" width="13" style="219" customWidth="1"/>
    <col min="15108" max="15108" width="14.5546875" style="219" customWidth="1"/>
    <col min="15109" max="15109" width="12.44140625" style="219" customWidth="1"/>
    <col min="15110" max="15110" width="11.109375" style="219" customWidth="1"/>
    <col min="15111" max="15111" width="10.5546875" style="219" customWidth="1"/>
    <col min="15112" max="15112" width="8.88671875" style="219" customWidth="1"/>
    <col min="15113" max="15113" width="19" style="219" customWidth="1"/>
    <col min="15114" max="15359" width="8.88671875" style="219"/>
    <col min="15360" max="15360" width="4.6640625" style="219" customWidth="1"/>
    <col min="15361" max="15361" width="42.33203125" style="219" customWidth="1"/>
    <col min="15362" max="15362" width="12.44140625" style="219" customWidth="1"/>
    <col min="15363" max="15363" width="13" style="219" customWidth="1"/>
    <col min="15364" max="15364" width="14.5546875" style="219" customWidth="1"/>
    <col min="15365" max="15365" width="12.44140625" style="219" customWidth="1"/>
    <col min="15366" max="15366" width="11.109375" style="219" customWidth="1"/>
    <col min="15367" max="15367" width="10.5546875" style="219" customWidth="1"/>
    <col min="15368" max="15368" width="8.88671875" style="219" customWidth="1"/>
    <col min="15369" max="15369" width="19" style="219" customWidth="1"/>
    <col min="15370" max="15615" width="8.88671875" style="219"/>
    <col min="15616" max="15616" width="4.6640625" style="219" customWidth="1"/>
    <col min="15617" max="15617" width="42.33203125" style="219" customWidth="1"/>
    <col min="15618" max="15618" width="12.44140625" style="219" customWidth="1"/>
    <col min="15619" max="15619" width="13" style="219" customWidth="1"/>
    <col min="15620" max="15620" width="14.5546875" style="219" customWidth="1"/>
    <col min="15621" max="15621" width="12.44140625" style="219" customWidth="1"/>
    <col min="15622" max="15622" width="11.109375" style="219" customWidth="1"/>
    <col min="15623" max="15623" width="10.5546875" style="219" customWidth="1"/>
    <col min="15624" max="15624" width="8.88671875" style="219" customWidth="1"/>
    <col min="15625" max="15625" width="19" style="219" customWidth="1"/>
    <col min="15626" max="15871" width="8.88671875" style="219"/>
    <col min="15872" max="15872" width="4.6640625" style="219" customWidth="1"/>
    <col min="15873" max="15873" width="42.33203125" style="219" customWidth="1"/>
    <col min="15874" max="15874" width="12.44140625" style="219" customWidth="1"/>
    <col min="15875" max="15875" width="13" style="219" customWidth="1"/>
    <col min="15876" max="15876" width="14.5546875" style="219" customWidth="1"/>
    <col min="15877" max="15877" width="12.44140625" style="219" customWidth="1"/>
    <col min="15878" max="15878" width="11.109375" style="219" customWidth="1"/>
    <col min="15879" max="15879" width="10.5546875" style="219" customWidth="1"/>
    <col min="15880" max="15880" width="8.88671875" style="219" customWidth="1"/>
    <col min="15881" max="15881" width="19" style="219" customWidth="1"/>
    <col min="15882" max="16127" width="8.88671875" style="219"/>
    <col min="16128" max="16128" width="4.6640625" style="219" customWidth="1"/>
    <col min="16129" max="16129" width="42.33203125" style="219" customWidth="1"/>
    <col min="16130" max="16130" width="12.44140625" style="219" customWidth="1"/>
    <col min="16131" max="16131" width="13" style="219" customWidth="1"/>
    <col min="16132" max="16132" width="14.5546875" style="219" customWidth="1"/>
    <col min="16133" max="16133" width="12.44140625" style="219" customWidth="1"/>
    <col min="16134" max="16134" width="11.109375" style="219" customWidth="1"/>
    <col min="16135" max="16135" width="10.5546875" style="219" customWidth="1"/>
    <col min="16136" max="16136" width="8.88671875" style="219" customWidth="1"/>
    <col min="16137" max="16137" width="19" style="219" customWidth="1"/>
    <col min="16138" max="16384" width="8.88671875" style="219"/>
  </cols>
  <sheetData>
    <row r="1" spans="1:11" ht="20.399999999999999" customHeight="1">
      <c r="A1" s="774"/>
      <c r="B1" s="774"/>
      <c r="H1" s="381" t="s">
        <v>125</v>
      </c>
    </row>
    <row r="2" spans="1:11" ht="13.5" customHeight="1">
      <c r="A2" s="775" t="s">
        <v>11</v>
      </c>
      <c r="B2" s="775"/>
      <c r="C2" s="775"/>
      <c r="D2" s="775"/>
      <c r="E2" s="775"/>
      <c r="F2" s="775"/>
      <c r="G2" s="775"/>
      <c r="H2" s="775"/>
    </row>
    <row r="3" spans="1:11" ht="13.5" customHeight="1">
      <c r="A3" s="776" t="str">
        <f>'48.kn'!A3:F3</f>
        <v>(Kèm theo Nghị quyết số     /NQ-HĐND ngày 30 tháng 3 năm 2026 của HĐND xã  Sơn Hà)</v>
      </c>
      <c r="B3" s="776"/>
      <c r="C3" s="776"/>
      <c r="D3" s="776"/>
      <c r="E3" s="776"/>
      <c r="F3" s="776"/>
      <c r="G3" s="776"/>
      <c r="H3" s="776"/>
    </row>
    <row r="4" spans="1:11" ht="18.899999999999999" hidden="1" customHeight="1">
      <c r="A4" s="776" t="str">
        <f>TH!A5</f>
        <v>(Kèm theo Nghị quyết số         /NQ-HĐND, ngày       tháng 3 năm 2026 của HĐND xã Mỏ Cày)</v>
      </c>
      <c r="B4" s="776"/>
      <c r="C4" s="776"/>
      <c r="D4" s="776"/>
      <c r="E4" s="776"/>
      <c r="F4" s="776"/>
      <c r="G4" s="776"/>
      <c r="H4" s="776"/>
    </row>
    <row r="5" spans="1:11" ht="15.6">
      <c r="H5" s="382" t="s">
        <v>831</v>
      </c>
    </row>
    <row r="6" spans="1:11" s="383" customFormat="1" ht="13.8">
      <c r="A6" s="779" t="s">
        <v>3</v>
      </c>
      <c r="B6" s="779" t="s">
        <v>5</v>
      </c>
      <c r="C6" s="777" t="s">
        <v>75</v>
      </c>
      <c r="D6" s="777"/>
      <c r="E6" s="778" t="s">
        <v>76</v>
      </c>
      <c r="F6" s="778"/>
      <c r="G6" s="778" t="s">
        <v>126</v>
      </c>
      <c r="H6" s="778"/>
    </row>
    <row r="7" spans="1:11" s="383" customFormat="1" ht="27.6">
      <c r="A7" s="779"/>
      <c r="B7" s="779"/>
      <c r="C7" s="384" t="s">
        <v>127</v>
      </c>
      <c r="D7" s="384" t="s">
        <v>128</v>
      </c>
      <c r="E7" s="385" t="s">
        <v>127</v>
      </c>
      <c r="F7" s="385" t="s">
        <v>128</v>
      </c>
      <c r="G7" s="385" t="s">
        <v>127</v>
      </c>
      <c r="H7" s="385" t="s">
        <v>128</v>
      </c>
    </row>
    <row r="8" spans="1:11" s="389" customFormat="1" ht="13.8">
      <c r="A8" s="386" t="s">
        <v>80</v>
      </c>
      <c r="B8" s="386" t="s">
        <v>81</v>
      </c>
      <c r="C8" s="387">
        <v>1</v>
      </c>
      <c r="D8" s="387">
        <v>2</v>
      </c>
      <c r="E8" s="387">
        <v>3</v>
      </c>
      <c r="F8" s="387">
        <v>4</v>
      </c>
      <c r="G8" s="388" t="s">
        <v>129</v>
      </c>
      <c r="H8" s="388" t="s">
        <v>130</v>
      </c>
    </row>
    <row r="9" spans="1:11" s="383" customFormat="1" ht="13.8">
      <c r="A9" s="729"/>
      <c r="B9" s="390" t="s">
        <v>525</v>
      </c>
      <c r="C9" s="391">
        <f>C10+C110+C117+C124+C125</f>
        <v>135181981495</v>
      </c>
      <c r="D9" s="391">
        <f>D10+D110+D117+D124+D125</f>
        <v>135811181495</v>
      </c>
      <c r="E9" s="391">
        <f>E10+E110+E117+E124+E125</f>
        <v>253685878762</v>
      </c>
      <c r="F9" s="391">
        <f>F10+F110+F117+F124+F125</f>
        <v>225445926338</v>
      </c>
      <c r="G9" s="392">
        <f>E9/C9*100</f>
        <v>187.6624946286818</v>
      </c>
      <c r="H9" s="392">
        <f>F9/D9*100</f>
        <v>165.99953248054175</v>
      </c>
      <c r="K9" s="393"/>
    </row>
    <row r="10" spans="1:11" s="397" customFormat="1" ht="13.8">
      <c r="A10" s="623" t="s">
        <v>80</v>
      </c>
      <c r="B10" s="347" t="s">
        <v>436</v>
      </c>
      <c r="C10" s="348">
        <f>C11+C19+C25+C40+C46+C47+C48+C49+C50+C53+C59+C62+C65+C68+C71+C72+C74+C77+C78+C79</f>
        <v>1470000000</v>
      </c>
      <c r="D10" s="348">
        <f>D11+D19+D25+D40+D46+D47+D48+D49+D50+D53+D59+D62+D65+D68+D71+D72+D74+D77+D78+D79</f>
        <v>2099200000</v>
      </c>
      <c r="E10" s="348">
        <f>E11+E19+E25+E40+E46+E47+E48+E49+E50+E53+E59+E62+E65+E68+E71+E72+E74+E77+E78+E79</f>
        <v>31829822503</v>
      </c>
      <c r="F10" s="348">
        <f>F11+F19+F25+F40+F46+F47+F48+F49+F50+F53+F59+F62+F65+F68+F71+F72+F74+F77+F78+F79</f>
        <v>3728270079</v>
      </c>
      <c r="G10" s="392">
        <f>E10/C10*100</f>
        <v>2165.2940478231294</v>
      </c>
      <c r="H10" s="392">
        <f t="shared" ref="H10:H55" si="0">F10/D10*100</f>
        <v>177.60432922065547</v>
      </c>
      <c r="I10" s="394">
        <f>'[2]60'!$E$12/1000000</f>
        <v>33462.019734000001</v>
      </c>
      <c r="J10" s="395">
        <f>I10-E10</f>
        <v>-31829789040.980267</v>
      </c>
      <c r="K10" s="396"/>
    </row>
    <row r="11" spans="1:11" s="383" customFormat="1" ht="27.6">
      <c r="A11" s="624" t="s">
        <v>437</v>
      </c>
      <c r="B11" s="349" t="s">
        <v>438</v>
      </c>
      <c r="C11" s="348">
        <f>C12+C14+C15+C17</f>
        <v>0</v>
      </c>
      <c r="D11" s="348">
        <f t="shared" ref="D11" si="1">D12+D14+D15+D17</f>
        <v>0</v>
      </c>
      <c r="E11" s="348">
        <f>E12+E14+E15+E17</f>
        <v>321483650</v>
      </c>
      <c r="F11" s="348">
        <f>F12+F14+F15+F17</f>
        <v>0</v>
      </c>
      <c r="G11" s="392"/>
      <c r="H11" s="392"/>
      <c r="J11" s="398"/>
    </row>
    <row r="12" spans="1:11" s="383" customFormat="1" ht="13.8">
      <c r="A12" s="625"/>
      <c r="B12" s="350" t="s">
        <v>439</v>
      </c>
      <c r="C12" s="353"/>
      <c r="D12" s="399">
        <f>SUM(D13:D16)</f>
        <v>0</v>
      </c>
      <c r="E12" s="406">
        <v>321483650</v>
      </c>
      <c r="F12" s="407"/>
      <c r="G12" s="400"/>
      <c r="H12" s="400"/>
    </row>
    <row r="13" spans="1:11" s="383" customFormat="1">
      <c r="A13" s="626"/>
      <c r="B13" s="352" t="s">
        <v>440</v>
      </c>
      <c r="C13" s="346"/>
      <c r="D13" s="399"/>
      <c r="E13" s="351"/>
      <c r="F13" s="348"/>
      <c r="G13" s="392"/>
      <c r="H13" s="392"/>
    </row>
    <row r="14" spans="1:11" s="383" customFormat="1" ht="13.8">
      <c r="A14" s="625"/>
      <c r="B14" s="350" t="s">
        <v>132</v>
      </c>
      <c r="C14" s="353"/>
      <c r="D14" s="400"/>
      <c r="E14" s="351">
        <f>F14+G14</f>
        <v>0</v>
      </c>
      <c r="F14" s="348"/>
      <c r="G14" s="392"/>
      <c r="H14" s="392"/>
    </row>
    <row r="15" spans="1:11" s="383" customFormat="1" ht="13.8">
      <c r="A15" s="627"/>
      <c r="B15" s="354" t="s">
        <v>441</v>
      </c>
      <c r="C15" s="353"/>
      <c r="D15" s="400"/>
      <c r="E15" s="351">
        <f>F15+G15</f>
        <v>0</v>
      </c>
      <c r="F15" s="348"/>
      <c r="G15" s="392"/>
      <c r="H15" s="392"/>
    </row>
    <row r="16" spans="1:11" s="383" customFormat="1" ht="27.6">
      <c r="A16" s="625"/>
      <c r="B16" s="352" t="s">
        <v>442</v>
      </c>
      <c r="C16" s="353"/>
      <c r="D16" s="400"/>
      <c r="E16" s="353"/>
      <c r="F16" s="348"/>
      <c r="G16" s="392"/>
      <c r="H16" s="392"/>
    </row>
    <row r="17" spans="1:8" s="383" customFormat="1" ht="13.8">
      <c r="A17" s="625"/>
      <c r="B17" s="350" t="s">
        <v>131</v>
      </c>
      <c r="C17" s="353"/>
      <c r="D17" s="399">
        <f>SUM(D18:D20)</f>
        <v>0</v>
      </c>
      <c r="E17" s="351"/>
      <c r="F17" s="348"/>
      <c r="G17" s="392"/>
      <c r="H17" s="392"/>
    </row>
    <row r="18" spans="1:8" s="389" customFormat="1" ht="13.8">
      <c r="A18" s="625"/>
      <c r="B18" s="352" t="s">
        <v>443</v>
      </c>
      <c r="C18" s="353"/>
      <c r="D18" s="401"/>
      <c r="E18" s="353"/>
      <c r="F18" s="348"/>
      <c r="G18" s="392"/>
      <c r="H18" s="392"/>
    </row>
    <row r="19" spans="1:8" s="409" customFormat="1" ht="27.6">
      <c r="A19" s="624" t="s">
        <v>444</v>
      </c>
      <c r="B19" s="349" t="s">
        <v>445</v>
      </c>
      <c r="C19" s="346"/>
      <c r="D19" s="408"/>
      <c r="E19" s="346">
        <f>E20+E21+E22+E24</f>
        <v>34484170</v>
      </c>
      <c r="F19" s="346">
        <f>F20+F21+F22+F24</f>
        <v>11689151</v>
      </c>
      <c r="G19" s="392"/>
      <c r="H19" s="392"/>
    </row>
    <row r="20" spans="1:8" s="389" customFormat="1" ht="13.8">
      <c r="A20" s="625"/>
      <c r="B20" s="350" t="s">
        <v>439</v>
      </c>
      <c r="C20" s="353"/>
      <c r="D20" s="401"/>
      <c r="E20" s="353">
        <v>11105869</v>
      </c>
      <c r="F20" s="348"/>
      <c r="G20" s="392"/>
      <c r="H20" s="392"/>
    </row>
    <row r="21" spans="1:8" s="383" customFormat="1" ht="13.8">
      <c r="A21" s="625"/>
      <c r="B21" s="350" t="s">
        <v>132</v>
      </c>
      <c r="C21" s="353"/>
      <c r="D21" s="400">
        <f>SUM(D22:D23)</f>
        <v>0</v>
      </c>
      <c r="E21" s="353"/>
      <c r="F21" s="348"/>
      <c r="G21" s="392"/>
      <c r="H21" s="392"/>
    </row>
    <row r="22" spans="1:8" s="389" customFormat="1" ht="13.8">
      <c r="A22" s="625"/>
      <c r="B22" s="354" t="s">
        <v>441</v>
      </c>
      <c r="C22" s="353"/>
      <c r="D22" s="402"/>
      <c r="E22" s="353"/>
      <c r="F22" s="348"/>
      <c r="G22" s="392"/>
      <c r="H22" s="392"/>
    </row>
    <row r="23" spans="1:8" s="389" customFormat="1" ht="27.6">
      <c r="A23" s="625"/>
      <c r="B23" s="352" t="s">
        <v>442</v>
      </c>
      <c r="C23" s="353"/>
      <c r="D23" s="402"/>
      <c r="E23" s="353"/>
      <c r="F23" s="348"/>
      <c r="G23" s="392"/>
      <c r="H23" s="392"/>
    </row>
    <row r="24" spans="1:8" s="383" customFormat="1" ht="13.8">
      <c r="A24" s="625"/>
      <c r="B24" s="350" t="s">
        <v>131</v>
      </c>
      <c r="C24" s="353"/>
      <c r="D24" s="399"/>
      <c r="E24" s="353">
        <v>23378301</v>
      </c>
      <c r="F24" s="407">
        <v>11689151</v>
      </c>
      <c r="G24" s="392"/>
      <c r="H24" s="392"/>
    </row>
    <row r="25" spans="1:8" s="409" customFormat="1" ht="27.6">
      <c r="A25" s="624" t="s">
        <v>446</v>
      </c>
      <c r="B25" s="349" t="s">
        <v>447</v>
      </c>
      <c r="C25" s="346"/>
      <c r="D25" s="410"/>
      <c r="E25" s="346">
        <f>E26+E29</f>
        <v>58766015</v>
      </c>
      <c r="F25" s="348"/>
      <c r="G25" s="392"/>
      <c r="H25" s="392"/>
    </row>
    <row r="26" spans="1:8" s="389" customFormat="1" ht="13.8">
      <c r="A26" s="628" t="s">
        <v>54</v>
      </c>
      <c r="B26" s="350" t="s">
        <v>448</v>
      </c>
      <c r="C26" s="353"/>
      <c r="D26" s="378"/>
      <c r="E26" s="353">
        <f>E27+E28</f>
        <v>0</v>
      </c>
      <c r="F26" s="348"/>
      <c r="G26" s="392"/>
      <c r="H26" s="392"/>
    </row>
    <row r="27" spans="1:8" s="389" customFormat="1" ht="13.8">
      <c r="A27" s="624"/>
      <c r="B27" s="350" t="s">
        <v>449</v>
      </c>
      <c r="C27" s="353"/>
      <c r="D27" s="378"/>
      <c r="E27" s="353">
        <f>F27+G27</f>
        <v>0</v>
      </c>
      <c r="F27" s="348"/>
      <c r="G27" s="392"/>
      <c r="H27" s="392"/>
    </row>
    <row r="28" spans="1:8" s="389" customFormat="1" ht="13.8">
      <c r="A28" s="624"/>
      <c r="B28" s="350" t="s">
        <v>450</v>
      </c>
      <c r="C28" s="353"/>
      <c r="D28" s="378"/>
      <c r="E28" s="353"/>
      <c r="F28" s="348"/>
      <c r="G28" s="392"/>
      <c r="H28" s="392"/>
    </row>
    <row r="29" spans="1:8" s="389" customFormat="1" ht="13.8">
      <c r="A29" s="628" t="s">
        <v>63</v>
      </c>
      <c r="B29" s="350" t="s">
        <v>451</v>
      </c>
      <c r="C29" s="353"/>
      <c r="D29" s="378"/>
      <c r="E29" s="353">
        <f>E30+E32+E34+E35+E37</f>
        <v>58766015</v>
      </c>
      <c r="F29" s="353">
        <f>F30+F32+F34+F35+F37</f>
        <v>0</v>
      </c>
      <c r="G29" s="392"/>
      <c r="H29" s="392"/>
    </row>
    <row r="30" spans="1:8" s="383" customFormat="1" ht="13.8">
      <c r="A30" s="625"/>
      <c r="B30" s="350" t="s">
        <v>439</v>
      </c>
      <c r="C30" s="353"/>
      <c r="D30" s="400"/>
      <c r="E30" s="353"/>
      <c r="F30" s="348"/>
      <c r="G30" s="392"/>
      <c r="H30" s="392"/>
    </row>
    <row r="31" spans="1:8" s="383" customFormat="1" ht="13.8">
      <c r="A31" s="625"/>
      <c r="B31" s="352" t="s">
        <v>452</v>
      </c>
      <c r="C31" s="353"/>
      <c r="D31" s="400"/>
      <c r="E31" s="353"/>
      <c r="F31" s="348"/>
      <c r="G31" s="392"/>
      <c r="H31" s="392"/>
    </row>
    <row r="32" spans="1:8" s="383" customFormat="1" ht="13.8">
      <c r="A32" s="625"/>
      <c r="B32" s="350" t="s">
        <v>132</v>
      </c>
      <c r="C32" s="353"/>
      <c r="D32" s="400"/>
      <c r="E32" s="353">
        <v>58766015</v>
      </c>
      <c r="F32" s="348"/>
      <c r="G32" s="392"/>
      <c r="H32" s="392"/>
    </row>
    <row r="33" spans="1:8" s="383" customFormat="1" ht="13.8">
      <c r="A33" s="625"/>
      <c r="B33" s="352" t="s">
        <v>452</v>
      </c>
      <c r="C33" s="353"/>
      <c r="D33" s="400"/>
      <c r="E33" s="353"/>
      <c r="F33" s="348"/>
      <c r="G33" s="392"/>
      <c r="H33" s="392"/>
    </row>
    <row r="34" spans="1:8" s="383" customFormat="1" ht="13.8">
      <c r="A34" s="625"/>
      <c r="B34" s="354" t="s">
        <v>453</v>
      </c>
      <c r="C34" s="353"/>
      <c r="D34" s="400"/>
      <c r="E34" s="353"/>
      <c r="F34" s="348"/>
      <c r="G34" s="392"/>
      <c r="H34" s="392"/>
    </row>
    <row r="35" spans="1:8" s="383" customFormat="1" ht="13.8">
      <c r="A35" s="625"/>
      <c r="B35" s="354" t="s">
        <v>441</v>
      </c>
      <c r="C35" s="353"/>
      <c r="D35" s="400"/>
      <c r="E35" s="353"/>
      <c r="F35" s="348"/>
      <c r="G35" s="392"/>
      <c r="H35" s="392"/>
    </row>
    <row r="36" spans="1:8" s="383" customFormat="1" ht="27.6">
      <c r="A36" s="625"/>
      <c r="B36" s="352" t="s">
        <v>454</v>
      </c>
      <c r="C36" s="353"/>
      <c r="D36" s="400"/>
      <c r="E36" s="353"/>
      <c r="F36" s="348"/>
      <c r="G36" s="392"/>
      <c r="H36" s="392"/>
    </row>
    <row r="37" spans="1:8" s="383" customFormat="1" ht="13.8">
      <c r="A37" s="627"/>
      <c r="B37" s="354" t="s">
        <v>131</v>
      </c>
      <c r="C37" s="353"/>
      <c r="D37" s="400"/>
      <c r="E37" s="353"/>
      <c r="F37" s="348"/>
      <c r="G37" s="392"/>
      <c r="H37" s="392"/>
    </row>
    <row r="38" spans="1:8" s="383" customFormat="1" ht="13.8">
      <c r="A38" s="625"/>
      <c r="B38" s="352" t="s">
        <v>443</v>
      </c>
      <c r="C38" s="353"/>
      <c r="D38" s="400"/>
      <c r="E38" s="353"/>
      <c r="F38" s="348"/>
      <c r="G38" s="392"/>
      <c r="H38" s="392"/>
    </row>
    <row r="39" spans="1:8" s="383" customFormat="1" ht="13.8">
      <c r="A39" s="625"/>
      <c r="B39" s="352" t="s">
        <v>443</v>
      </c>
      <c r="C39" s="353"/>
      <c r="D39" s="400"/>
      <c r="E39" s="353"/>
      <c r="F39" s="348"/>
      <c r="G39" s="392"/>
      <c r="H39" s="392"/>
    </row>
    <row r="40" spans="1:8" s="397" customFormat="1" ht="13.8">
      <c r="A40" s="624" t="s">
        <v>455</v>
      </c>
      <c r="B40" s="349" t="s">
        <v>456</v>
      </c>
      <c r="C40" s="346">
        <f>C41+C42+C43+C45</f>
        <v>820000000</v>
      </c>
      <c r="D40" s="346">
        <f t="shared" ref="D40" si="2">D41+D42+D43+D45</f>
        <v>1854200000</v>
      </c>
      <c r="E40" s="346">
        <f t="shared" ref="E40" si="3">E41+E42+E43+E45</f>
        <v>20616766589</v>
      </c>
      <c r="F40" s="346">
        <f t="shared" ref="F40" si="4">F41+F42+F43+F45</f>
        <v>3299518329</v>
      </c>
      <c r="G40" s="392">
        <f t="shared" ref="G40:G55" si="5">E40/C40*100</f>
        <v>2514.2398279268291</v>
      </c>
      <c r="H40" s="392">
        <f t="shared" si="0"/>
        <v>177.94835125660663</v>
      </c>
    </row>
    <row r="41" spans="1:8" s="383" customFormat="1" ht="13.8">
      <c r="A41" s="625"/>
      <c r="B41" s="350" t="s">
        <v>439</v>
      </c>
      <c r="C41" s="353">
        <v>810000000</v>
      </c>
      <c r="D41" s="400">
        <v>251100000</v>
      </c>
      <c r="E41" s="353">
        <v>11376418688</v>
      </c>
      <c r="F41" s="407">
        <v>422607998</v>
      </c>
      <c r="G41" s="400">
        <f t="shared" si="5"/>
        <v>1404.4961343209877</v>
      </c>
      <c r="H41" s="400">
        <f t="shared" si="0"/>
        <v>168.30266746316209</v>
      </c>
    </row>
    <row r="42" spans="1:8" s="383" customFormat="1" ht="13.8">
      <c r="A42" s="627"/>
      <c r="B42" s="350" t="s">
        <v>132</v>
      </c>
      <c r="C42" s="353"/>
      <c r="D42" s="400"/>
      <c r="E42" s="353">
        <v>3482708058</v>
      </c>
      <c r="F42" s="407"/>
      <c r="G42" s="400"/>
      <c r="H42" s="400"/>
    </row>
    <row r="43" spans="1:8" s="383" customFormat="1" ht="13.8">
      <c r="A43" s="625"/>
      <c r="B43" s="354" t="s">
        <v>441</v>
      </c>
      <c r="C43" s="353">
        <v>10000000</v>
      </c>
      <c r="D43" s="400">
        <v>3100000</v>
      </c>
      <c r="E43" s="353">
        <v>10050500</v>
      </c>
      <c r="F43" s="407">
        <v>3115655</v>
      </c>
      <c r="G43" s="400">
        <f t="shared" si="5"/>
        <v>100.505</v>
      </c>
      <c r="H43" s="400">
        <f t="shared" si="0"/>
        <v>100.505</v>
      </c>
    </row>
    <row r="44" spans="1:8" s="383" customFormat="1" ht="27.6">
      <c r="A44" s="625"/>
      <c r="B44" s="352" t="s">
        <v>442</v>
      </c>
      <c r="C44" s="353"/>
      <c r="D44" s="400"/>
      <c r="E44" s="353"/>
      <c r="F44" s="407"/>
      <c r="G44" s="400"/>
      <c r="H44" s="400"/>
    </row>
    <row r="45" spans="1:8" s="383" customFormat="1" ht="13.8">
      <c r="A45" s="625"/>
      <c r="B45" s="350" t="s">
        <v>131</v>
      </c>
      <c r="C45" s="353"/>
      <c r="D45" s="400">
        <v>1600000000</v>
      </c>
      <c r="E45" s="353">
        <v>5747589343</v>
      </c>
      <c r="F45" s="407">
        <v>2873794676</v>
      </c>
      <c r="G45" s="400"/>
      <c r="H45" s="400"/>
    </row>
    <row r="46" spans="1:8" s="397" customFormat="1" ht="13.8">
      <c r="A46" s="624" t="s">
        <v>457</v>
      </c>
      <c r="B46" s="355" t="s">
        <v>458</v>
      </c>
      <c r="C46" s="346">
        <v>80000000</v>
      </c>
      <c r="D46" s="392">
        <v>80000000</v>
      </c>
      <c r="E46" s="346">
        <v>2770591711</v>
      </c>
      <c r="F46" s="348">
        <v>125045325</v>
      </c>
      <c r="G46" s="392">
        <f t="shared" si="5"/>
        <v>3463.2396387500003</v>
      </c>
      <c r="H46" s="392">
        <f t="shared" si="0"/>
        <v>156.30665625</v>
      </c>
    </row>
    <row r="47" spans="1:8" s="397" customFormat="1" ht="13.8">
      <c r="A47" s="624" t="s">
        <v>459</v>
      </c>
      <c r="B47" s="349" t="s">
        <v>135</v>
      </c>
      <c r="C47" s="346"/>
      <c r="D47" s="392"/>
      <c r="E47" s="346"/>
      <c r="F47" s="348"/>
      <c r="G47" s="392"/>
      <c r="H47" s="392"/>
    </row>
    <row r="48" spans="1:8" s="397" customFormat="1" ht="13.8">
      <c r="A48" s="624" t="s">
        <v>460</v>
      </c>
      <c r="B48" s="349" t="s">
        <v>136</v>
      </c>
      <c r="C48" s="346">
        <v>10000000</v>
      </c>
      <c r="D48" s="392">
        <v>10000000</v>
      </c>
      <c r="E48" s="346">
        <v>6710113</v>
      </c>
      <c r="F48" s="348">
        <v>6710113</v>
      </c>
      <c r="G48" s="392">
        <f t="shared" si="5"/>
        <v>67.101129999999998</v>
      </c>
      <c r="H48" s="392">
        <f t="shared" si="0"/>
        <v>67.101129999999998</v>
      </c>
    </row>
    <row r="49" spans="1:12" s="397" customFormat="1" ht="13.8">
      <c r="A49" s="624" t="s">
        <v>461</v>
      </c>
      <c r="B49" s="349" t="s">
        <v>133</v>
      </c>
      <c r="C49" s="346">
        <v>405000000</v>
      </c>
      <c r="D49" s="392"/>
      <c r="E49" s="346">
        <v>4367996663</v>
      </c>
      <c r="F49" s="348">
        <v>0</v>
      </c>
      <c r="G49" s="392">
        <f t="shared" si="5"/>
        <v>1078.5176945679013</v>
      </c>
      <c r="H49" s="392"/>
    </row>
    <row r="50" spans="1:12" s="397" customFormat="1" ht="13.8">
      <c r="A50" s="624" t="s">
        <v>462</v>
      </c>
      <c r="B50" s="349" t="s">
        <v>134</v>
      </c>
      <c r="C50" s="346"/>
      <c r="D50" s="392"/>
      <c r="E50" s="346">
        <f t="shared" ref="E50" si="6">F50+G50</f>
        <v>0</v>
      </c>
      <c r="F50" s="348"/>
      <c r="G50" s="392"/>
      <c r="H50" s="392"/>
    </row>
    <row r="51" spans="1:12" s="383" customFormat="1" ht="13.8">
      <c r="A51" s="627"/>
      <c r="B51" s="356" t="s">
        <v>463</v>
      </c>
      <c r="C51" s="353"/>
      <c r="D51" s="400"/>
      <c r="E51" s="353"/>
      <c r="F51" s="407"/>
      <c r="G51" s="400"/>
      <c r="H51" s="400"/>
    </row>
    <row r="52" spans="1:12" s="383" customFormat="1" ht="13.8">
      <c r="A52" s="627"/>
      <c r="B52" s="356" t="s">
        <v>464</v>
      </c>
      <c r="C52" s="353"/>
      <c r="D52" s="400"/>
      <c r="E52" s="353"/>
      <c r="F52" s="407"/>
      <c r="G52" s="400"/>
      <c r="H52" s="400"/>
    </row>
    <row r="53" spans="1:12" s="397" customFormat="1" ht="13.8">
      <c r="A53" s="624">
        <v>10</v>
      </c>
      <c r="B53" s="349" t="s">
        <v>465</v>
      </c>
      <c r="C53" s="346">
        <f>C54+C55</f>
        <v>155000000</v>
      </c>
      <c r="D53" s="346">
        <f t="shared" ref="D53:F53" si="7">D54+D55</f>
        <v>155000000</v>
      </c>
      <c r="E53" s="346">
        <f t="shared" si="7"/>
        <v>385343761</v>
      </c>
      <c r="F53" s="346">
        <f t="shared" si="7"/>
        <v>221413708</v>
      </c>
      <c r="G53" s="392">
        <f t="shared" si="5"/>
        <v>248.60887806451615</v>
      </c>
      <c r="H53" s="392">
        <f t="shared" si="0"/>
        <v>142.84755354838708</v>
      </c>
    </row>
    <row r="54" spans="1:12" s="383" customFormat="1" ht="27.6">
      <c r="A54" s="629"/>
      <c r="B54" s="356" t="s">
        <v>466</v>
      </c>
      <c r="C54" s="353"/>
      <c r="D54" s="400"/>
      <c r="E54" s="353">
        <v>118406722</v>
      </c>
      <c r="F54" s="407"/>
      <c r="G54" s="400"/>
      <c r="H54" s="400"/>
    </row>
    <row r="55" spans="1:12" s="383" customFormat="1" ht="27.6">
      <c r="A55" s="625"/>
      <c r="B55" s="356" t="s">
        <v>467</v>
      </c>
      <c r="C55" s="353">
        <v>155000000</v>
      </c>
      <c r="D55" s="400">
        <v>155000000</v>
      </c>
      <c r="E55" s="353">
        <v>266937039</v>
      </c>
      <c r="F55" s="407">
        <v>221413708</v>
      </c>
      <c r="G55" s="400">
        <f t="shared" si="5"/>
        <v>172.21744451612904</v>
      </c>
      <c r="H55" s="400">
        <f t="shared" si="0"/>
        <v>142.84755354838708</v>
      </c>
    </row>
    <row r="56" spans="1:12" s="383" customFormat="1" ht="13.8">
      <c r="A56" s="625"/>
      <c r="B56" s="356" t="s">
        <v>468</v>
      </c>
      <c r="C56" s="353"/>
      <c r="D56" s="400"/>
      <c r="E56" s="353">
        <f t="shared" ref="E56:E58" si="8">F56+G56</f>
        <v>0</v>
      </c>
      <c r="F56" s="407"/>
      <c r="G56" s="400"/>
      <c r="H56" s="400"/>
    </row>
    <row r="57" spans="1:12" s="383" customFormat="1" ht="13.8">
      <c r="A57" s="625"/>
      <c r="B57" s="356" t="s">
        <v>469</v>
      </c>
      <c r="C57" s="353"/>
      <c r="D57" s="400"/>
      <c r="E57" s="353">
        <f t="shared" si="8"/>
        <v>0</v>
      </c>
      <c r="F57" s="407"/>
      <c r="G57" s="400"/>
      <c r="H57" s="400"/>
    </row>
    <row r="58" spans="1:12" s="383" customFormat="1" ht="27.6">
      <c r="A58" s="625"/>
      <c r="B58" s="356" t="s">
        <v>470</v>
      </c>
      <c r="C58" s="353"/>
      <c r="D58" s="400"/>
      <c r="E58" s="353">
        <f t="shared" si="8"/>
        <v>0</v>
      </c>
      <c r="F58" s="407"/>
      <c r="G58" s="400"/>
      <c r="H58" s="400"/>
    </row>
    <row r="59" spans="1:12" s="397" customFormat="1" ht="13.8">
      <c r="A59" s="624" t="s">
        <v>471</v>
      </c>
      <c r="B59" s="357" t="s">
        <v>472</v>
      </c>
      <c r="C59" s="346"/>
      <c r="D59" s="392"/>
      <c r="E59" s="346">
        <f>E60+E61</f>
        <v>1853018600</v>
      </c>
      <c r="F59" s="348"/>
      <c r="G59" s="392"/>
      <c r="H59" s="392"/>
    </row>
    <row r="60" spans="1:12" s="383" customFormat="1" ht="27.6">
      <c r="A60" s="626"/>
      <c r="B60" s="358" t="s">
        <v>473</v>
      </c>
      <c r="C60" s="353"/>
      <c r="D60" s="400"/>
      <c r="E60" s="353">
        <f>F60+G60</f>
        <v>0</v>
      </c>
      <c r="F60" s="348"/>
      <c r="G60" s="392"/>
      <c r="H60" s="392"/>
    </row>
    <row r="61" spans="1:12" s="383" customFormat="1" ht="27.6">
      <c r="A61" s="625"/>
      <c r="B61" s="358" t="s">
        <v>474</v>
      </c>
      <c r="C61" s="353"/>
      <c r="D61" s="400"/>
      <c r="E61" s="353">
        <v>1853018600</v>
      </c>
      <c r="F61" s="348"/>
      <c r="G61" s="392"/>
      <c r="H61" s="392"/>
    </row>
    <row r="62" spans="1:12" s="397" customFormat="1" ht="13.8">
      <c r="A62" s="624" t="s">
        <v>475</v>
      </c>
      <c r="B62" s="349" t="s">
        <v>476</v>
      </c>
      <c r="C62" s="346"/>
      <c r="D62" s="392"/>
      <c r="E62" s="346">
        <f>E63+E64</f>
        <v>72904466</v>
      </c>
      <c r="F62" s="348"/>
      <c r="G62" s="392"/>
      <c r="H62" s="392"/>
    </row>
    <row r="63" spans="1:12" s="383" customFormat="1" ht="27.6">
      <c r="A63" s="624"/>
      <c r="B63" s="358" t="s">
        <v>477</v>
      </c>
      <c r="C63" s="353"/>
      <c r="D63" s="400"/>
      <c r="E63" s="353">
        <f>F63+G63</f>
        <v>0</v>
      </c>
      <c r="F63" s="348"/>
      <c r="G63" s="392"/>
      <c r="H63" s="392"/>
    </row>
    <row r="64" spans="1:12" s="383" customFormat="1" ht="27.6">
      <c r="A64" s="624"/>
      <c r="B64" s="358" t="s">
        <v>478</v>
      </c>
      <c r="C64" s="353"/>
      <c r="D64" s="400"/>
      <c r="E64" s="353">
        <v>72904466</v>
      </c>
      <c r="F64" s="348"/>
      <c r="G64" s="392"/>
      <c r="H64" s="392"/>
      <c r="K64" s="383">
        <v>72904466</v>
      </c>
      <c r="L64" s="403">
        <f>E64-K64</f>
        <v>0</v>
      </c>
    </row>
    <row r="65" spans="1:8" s="397" customFormat="1" ht="13.8">
      <c r="A65" s="624" t="s">
        <v>479</v>
      </c>
      <c r="B65" s="349" t="s">
        <v>480</v>
      </c>
      <c r="C65" s="346"/>
      <c r="D65" s="392"/>
      <c r="E65" s="346"/>
      <c r="F65" s="348"/>
      <c r="G65" s="392"/>
      <c r="H65" s="392"/>
    </row>
    <row r="66" spans="1:8" s="383" customFormat="1" ht="13.8">
      <c r="A66" s="625"/>
      <c r="B66" s="356" t="s">
        <v>481</v>
      </c>
      <c r="C66" s="353"/>
      <c r="D66" s="392"/>
      <c r="E66" s="353"/>
      <c r="F66" s="348"/>
      <c r="G66" s="392"/>
      <c r="H66" s="392"/>
    </row>
    <row r="67" spans="1:8" s="383" customFormat="1" ht="13.8">
      <c r="A67" s="625"/>
      <c r="B67" s="359" t="s">
        <v>482</v>
      </c>
      <c r="C67" s="353"/>
      <c r="D67" s="392">
        <f t="shared" ref="D67" si="9">D68+D73</f>
        <v>0</v>
      </c>
      <c r="E67" s="353"/>
      <c r="F67" s="348"/>
      <c r="G67" s="392"/>
      <c r="H67" s="392"/>
    </row>
    <row r="68" spans="1:8" s="397" customFormat="1" ht="27.6">
      <c r="A68" s="624" t="s">
        <v>483</v>
      </c>
      <c r="B68" s="349" t="s">
        <v>484</v>
      </c>
      <c r="C68" s="346"/>
      <c r="D68" s="392">
        <f t="shared" ref="D68" si="10">D69+D70</f>
        <v>0</v>
      </c>
      <c r="E68" s="346">
        <f>E69+E70</f>
        <v>67200000</v>
      </c>
      <c r="F68" s="348"/>
      <c r="G68" s="392"/>
      <c r="H68" s="392"/>
    </row>
    <row r="69" spans="1:8" s="383" customFormat="1" ht="27.6">
      <c r="A69" s="624"/>
      <c r="B69" s="356" t="s">
        <v>485</v>
      </c>
      <c r="C69" s="353"/>
      <c r="D69" s="400">
        <f>C69</f>
        <v>0</v>
      </c>
      <c r="E69" s="353">
        <f>F69+G69</f>
        <v>0</v>
      </c>
      <c r="F69" s="348"/>
      <c r="G69" s="392"/>
      <c r="H69" s="392"/>
    </row>
    <row r="70" spans="1:8" s="383" customFormat="1" ht="27.6">
      <c r="A70" s="625"/>
      <c r="B70" s="359" t="s">
        <v>486</v>
      </c>
      <c r="C70" s="353"/>
      <c r="D70" s="400">
        <f>C70</f>
        <v>0</v>
      </c>
      <c r="E70" s="353">
        <v>67200000</v>
      </c>
      <c r="F70" s="348"/>
      <c r="G70" s="392"/>
      <c r="H70" s="392"/>
    </row>
    <row r="71" spans="1:8" s="389" customFormat="1" ht="13.8">
      <c r="A71" s="624" t="s">
        <v>487</v>
      </c>
      <c r="B71" s="360" t="s">
        <v>488</v>
      </c>
      <c r="C71" s="353"/>
      <c r="D71" s="402">
        <f>C71</f>
        <v>0</v>
      </c>
      <c r="E71" s="353"/>
      <c r="F71" s="348"/>
      <c r="G71" s="392"/>
      <c r="H71" s="392"/>
    </row>
    <row r="72" spans="1:8" s="409" customFormat="1">
      <c r="A72" s="624" t="s">
        <v>489</v>
      </c>
      <c r="B72" s="349" t="s">
        <v>138</v>
      </c>
      <c r="C72" s="346"/>
      <c r="D72" s="411"/>
      <c r="E72" s="346">
        <v>677212511</v>
      </c>
      <c r="F72" s="348">
        <v>60809301</v>
      </c>
      <c r="G72" s="392"/>
      <c r="H72" s="392"/>
    </row>
    <row r="73" spans="1:8" s="383" customFormat="1">
      <c r="A73" s="626"/>
      <c r="B73" s="356" t="s">
        <v>490</v>
      </c>
      <c r="C73" s="361"/>
      <c r="D73" s="400"/>
      <c r="E73" s="361">
        <v>261062145</v>
      </c>
      <c r="F73" s="348"/>
      <c r="G73" s="392"/>
      <c r="H73" s="392"/>
    </row>
    <row r="74" spans="1:8" s="397" customFormat="1" ht="13.8">
      <c r="A74" s="624" t="s">
        <v>491</v>
      </c>
      <c r="B74" s="360" t="s">
        <v>137</v>
      </c>
      <c r="C74" s="346"/>
      <c r="D74" s="392"/>
      <c r="E74" s="346">
        <f>E75+E76</f>
        <v>597344254</v>
      </c>
      <c r="F74" s="346">
        <f>F75+F76</f>
        <v>3084152</v>
      </c>
      <c r="G74" s="392"/>
      <c r="H74" s="392"/>
    </row>
    <row r="75" spans="1:8" s="383" customFormat="1" ht="13.8">
      <c r="A75" s="624"/>
      <c r="B75" s="352" t="s">
        <v>492</v>
      </c>
      <c r="C75" s="353"/>
      <c r="D75" s="400"/>
      <c r="E75" s="353">
        <v>587063750</v>
      </c>
      <c r="F75" s="348"/>
      <c r="G75" s="392"/>
      <c r="H75" s="392"/>
    </row>
    <row r="76" spans="1:8" s="383" customFormat="1" ht="13.8">
      <c r="A76" s="630"/>
      <c r="B76" s="352" t="s">
        <v>493</v>
      </c>
      <c r="C76" s="353"/>
      <c r="D76" s="404"/>
      <c r="E76" s="353">
        <v>10280504</v>
      </c>
      <c r="F76" s="407">
        <v>3084152</v>
      </c>
      <c r="G76" s="400"/>
      <c r="H76" s="400"/>
    </row>
    <row r="77" spans="1:8" s="383" customFormat="1" ht="13.8">
      <c r="A77" s="624" t="s">
        <v>494</v>
      </c>
      <c r="B77" s="349" t="s">
        <v>495</v>
      </c>
      <c r="C77" s="353"/>
      <c r="D77" s="353"/>
      <c r="E77" s="353"/>
      <c r="F77" s="348"/>
      <c r="G77" s="392"/>
      <c r="H77" s="392"/>
    </row>
    <row r="78" spans="1:8" s="383" customFormat="1" ht="13.8">
      <c r="A78" s="624" t="s">
        <v>496</v>
      </c>
      <c r="B78" s="360" t="s">
        <v>497</v>
      </c>
      <c r="C78" s="353"/>
      <c r="D78" s="353"/>
      <c r="E78" s="353"/>
      <c r="F78" s="348"/>
      <c r="G78" s="392"/>
      <c r="H78" s="392"/>
    </row>
    <row r="79" spans="1:8" s="383" customFormat="1" ht="13.8">
      <c r="A79" s="624" t="s">
        <v>498</v>
      </c>
      <c r="B79" s="360" t="s">
        <v>499</v>
      </c>
      <c r="C79" s="353"/>
      <c r="D79" s="353"/>
      <c r="E79" s="353"/>
      <c r="F79" s="348"/>
      <c r="G79" s="392"/>
      <c r="H79" s="392"/>
    </row>
    <row r="80" spans="1:8" s="383" customFormat="1" ht="13.8">
      <c r="A80" s="631" t="s">
        <v>26</v>
      </c>
      <c r="B80" s="362" t="s">
        <v>500</v>
      </c>
      <c r="C80" s="353"/>
      <c r="D80" s="353"/>
      <c r="E80" s="353"/>
      <c r="F80" s="348"/>
      <c r="G80" s="392"/>
      <c r="H80" s="392"/>
    </row>
    <row r="81" spans="1:8" s="383" customFormat="1">
      <c r="A81" s="626" t="s">
        <v>437</v>
      </c>
      <c r="B81" s="363" t="s">
        <v>501</v>
      </c>
      <c r="C81" s="353"/>
      <c r="D81" s="353"/>
      <c r="E81" s="353"/>
      <c r="F81" s="348"/>
      <c r="G81" s="392"/>
      <c r="H81" s="392"/>
    </row>
    <row r="82" spans="1:8" s="383" customFormat="1" ht="13.8">
      <c r="A82" s="632" t="s">
        <v>167</v>
      </c>
      <c r="B82" s="364" t="s">
        <v>502</v>
      </c>
      <c r="C82" s="353"/>
      <c r="D82" s="353"/>
      <c r="E82" s="353"/>
      <c r="F82" s="348"/>
      <c r="G82" s="392"/>
      <c r="H82" s="392"/>
    </row>
    <row r="83" spans="1:8" s="383" customFormat="1" ht="13.8">
      <c r="A83" s="632" t="s">
        <v>169</v>
      </c>
      <c r="B83" s="364" t="s">
        <v>503</v>
      </c>
      <c r="C83" s="353"/>
      <c r="D83" s="353"/>
      <c r="E83" s="353"/>
      <c r="F83" s="348"/>
      <c r="G83" s="392"/>
      <c r="H83" s="392"/>
    </row>
    <row r="84" spans="1:8" s="383" customFormat="1" ht="13.8">
      <c r="A84" s="632" t="s">
        <v>171</v>
      </c>
      <c r="B84" s="364" t="s">
        <v>504</v>
      </c>
      <c r="C84" s="353"/>
      <c r="D84" s="353"/>
      <c r="E84" s="353"/>
      <c r="F84" s="348"/>
      <c r="G84" s="392"/>
      <c r="H84" s="392"/>
    </row>
    <row r="85" spans="1:8" s="383" customFormat="1" ht="13.8">
      <c r="A85" s="632" t="s">
        <v>173</v>
      </c>
      <c r="B85" s="364" t="s">
        <v>505</v>
      </c>
      <c r="C85" s="353"/>
      <c r="D85" s="353"/>
      <c r="E85" s="353"/>
      <c r="F85" s="348"/>
      <c r="G85" s="392"/>
      <c r="H85" s="392"/>
    </row>
    <row r="86" spans="1:8" s="383" customFormat="1" ht="13.8">
      <c r="A86" s="632" t="s">
        <v>175</v>
      </c>
      <c r="B86" s="364" t="s">
        <v>506</v>
      </c>
      <c r="C86" s="353"/>
      <c r="D86" s="353"/>
      <c r="E86" s="353"/>
      <c r="F86" s="348"/>
      <c r="G86" s="392"/>
      <c r="H86" s="392"/>
    </row>
    <row r="87" spans="1:8" s="383" customFormat="1" ht="13.8">
      <c r="A87" s="632" t="s">
        <v>177</v>
      </c>
      <c r="B87" s="364" t="s">
        <v>141</v>
      </c>
      <c r="C87" s="353"/>
      <c r="D87" s="353"/>
      <c r="E87" s="353"/>
      <c r="F87" s="348"/>
      <c r="G87" s="392"/>
      <c r="H87" s="392"/>
    </row>
    <row r="88" spans="1:8" s="383" customFormat="1">
      <c r="A88" s="633" t="s">
        <v>444</v>
      </c>
      <c r="B88" s="365" t="s">
        <v>507</v>
      </c>
      <c r="C88" s="353"/>
      <c r="D88" s="353"/>
      <c r="E88" s="353"/>
      <c r="F88" s="348"/>
      <c r="G88" s="392"/>
      <c r="H88" s="392"/>
    </row>
    <row r="89" spans="1:8" s="383" customFormat="1">
      <c r="A89" s="633" t="s">
        <v>446</v>
      </c>
      <c r="B89" s="365" t="s">
        <v>508</v>
      </c>
      <c r="C89" s="353"/>
      <c r="D89" s="353"/>
      <c r="E89" s="353"/>
      <c r="F89" s="348"/>
      <c r="G89" s="392"/>
      <c r="H89" s="392"/>
    </row>
    <row r="90" spans="1:8" s="383" customFormat="1" ht="28.8">
      <c r="A90" s="633" t="s">
        <v>455</v>
      </c>
      <c r="B90" s="366" t="s">
        <v>509</v>
      </c>
      <c r="C90" s="353"/>
      <c r="D90" s="353"/>
      <c r="E90" s="353"/>
      <c r="F90" s="348"/>
      <c r="G90" s="392"/>
      <c r="H90" s="392"/>
    </row>
    <row r="91" spans="1:8" s="383" customFormat="1" ht="13.8">
      <c r="A91" s="634" t="s">
        <v>69</v>
      </c>
      <c r="B91" s="362" t="s">
        <v>510</v>
      </c>
      <c r="C91" s="353"/>
      <c r="D91" s="353"/>
      <c r="E91" s="353"/>
      <c r="F91" s="348"/>
      <c r="G91" s="392"/>
      <c r="H91" s="392"/>
    </row>
    <row r="92" spans="1:8" s="383" customFormat="1" ht="13.8">
      <c r="A92" s="635">
        <v>1</v>
      </c>
      <c r="B92" s="364" t="s">
        <v>139</v>
      </c>
      <c r="C92" s="353"/>
      <c r="D92" s="353"/>
      <c r="E92" s="353"/>
      <c r="F92" s="348"/>
      <c r="G92" s="392"/>
      <c r="H92" s="392"/>
    </row>
    <row r="93" spans="1:8" s="383" customFormat="1" ht="13.8">
      <c r="A93" s="635">
        <v>2</v>
      </c>
      <c r="B93" s="364" t="s">
        <v>140</v>
      </c>
      <c r="C93" s="353"/>
      <c r="D93" s="353"/>
      <c r="E93" s="353"/>
      <c r="F93" s="348"/>
      <c r="G93" s="392"/>
      <c r="H93" s="392"/>
    </row>
    <row r="94" spans="1:8" s="383" customFormat="1" ht="13.8">
      <c r="A94" s="635">
        <v>3</v>
      </c>
      <c r="B94" s="364" t="s">
        <v>511</v>
      </c>
      <c r="C94" s="353"/>
      <c r="D94" s="353"/>
      <c r="E94" s="353"/>
      <c r="F94" s="348"/>
      <c r="G94" s="392"/>
      <c r="H94" s="392"/>
    </row>
    <row r="95" spans="1:8" s="383" customFormat="1" ht="13.8">
      <c r="A95" s="635">
        <v>4</v>
      </c>
      <c r="B95" s="364" t="s">
        <v>512</v>
      </c>
      <c r="C95" s="353"/>
      <c r="D95" s="353"/>
      <c r="E95" s="353"/>
      <c r="F95" s="348"/>
      <c r="G95" s="392"/>
      <c r="H95" s="392"/>
    </row>
    <row r="96" spans="1:8" s="383" customFormat="1" ht="13.8">
      <c r="A96" s="630">
        <v>5</v>
      </c>
      <c r="B96" s="364" t="s">
        <v>513</v>
      </c>
      <c r="C96" s="353"/>
      <c r="D96" s="353"/>
      <c r="E96" s="353"/>
      <c r="F96" s="348"/>
      <c r="G96" s="392"/>
      <c r="H96" s="392"/>
    </row>
    <row r="97" spans="1:8" s="383" customFormat="1" ht="13.8">
      <c r="A97" s="630">
        <v>6</v>
      </c>
      <c r="B97" s="367" t="s">
        <v>514</v>
      </c>
      <c r="C97" s="353"/>
      <c r="D97" s="353"/>
      <c r="E97" s="353"/>
      <c r="F97" s="348"/>
      <c r="G97" s="392"/>
      <c r="H97" s="392"/>
    </row>
    <row r="98" spans="1:8" s="383" customFormat="1" ht="13.8">
      <c r="A98" s="630">
        <v>7</v>
      </c>
      <c r="B98" s="367" t="s">
        <v>515</v>
      </c>
      <c r="C98" s="353"/>
      <c r="D98" s="353"/>
      <c r="E98" s="353"/>
      <c r="F98" s="348"/>
      <c r="G98" s="392"/>
      <c r="H98" s="392"/>
    </row>
    <row r="99" spans="1:8" s="383" customFormat="1" ht="13.8">
      <c r="A99" s="635">
        <v>8</v>
      </c>
      <c r="B99" s="364" t="s">
        <v>141</v>
      </c>
      <c r="C99" s="353"/>
      <c r="D99" s="353"/>
      <c r="E99" s="353"/>
      <c r="F99" s="348"/>
      <c r="G99" s="392"/>
      <c r="H99" s="392"/>
    </row>
    <row r="100" spans="1:8" s="383" customFormat="1" ht="13.8">
      <c r="A100" s="636" t="s">
        <v>92</v>
      </c>
      <c r="B100" s="368" t="s">
        <v>516</v>
      </c>
      <c r="C100" s="353"/>
      <c r="D100" s="353"/>
      <c r="E100" s="353"/>
      <c r="F100" s="348"/>
      <c r="G100" s="392"/>
      <c r="H100" s="392"/>
    </row>
    <row r="101" spans="1:8" s="383" customFormat="1">
      <c r="A101" s="634" t="s">
        <v>94</v>
      </c>
      <c r="B101" s="369" t="s">
        <v>517</v>
      </c>
      <c r="C101" s="353"/>
      <c r="D101" s="353"/>
      <c r="E101" s="353"/>
      <c r="F101" s="348"/>
      <c r="G101" s="392"/>
      <c r="H101" s="392"/>
    </row>
    <row r="102" spans="1:8" s="383" customFormat="1" ht="13.8">
      <c r="A102" s="630">
        <v>1</v>
      </c>
      <c r="B102" s="370" t="s">
        <v>518</v>
      </c>
      <c r="C102" s="353"/>
      <c r="D102" s="353"/>
      <c r="E102" s="353"/>
      <c r="F102" s="348"/>
      <c r="G102" s="392"/>
      <c r="H102" s="392"/>
    </row>
    <row r="103" spans="1:8" s="383" customFormat="1" ht="13.8">
      <c r="A103" s="630">
        <v>2</v>
      </c>
      <c r="B103" s="370" t="s">
        <v>519</v>
      </c>
      <c r="C103" s="353"/>
      <c r="D103" s="353"/>
      <c r="E103" s="353"/>
      <c r="F103" s="348"/>
      <c r="G103" s="392"/>
      <c r="H103" s="392"/>
    </row>
    <row r="104" spans="1:8" s="383" customFormat="1" ht="27.6">
      <c r="A104" s="636" t="s">
        <v>96</v>
      </c>
      <c r="B104" s="371" t="s">
        <v>520</v>
      </c>
      <c r="C104" s="353"/>
      <c r="D104" s="353"/>
      <c r="E104" s="353"/>
      <c r="F104" s="348"/>
      <c r="G104" s="392"/>
      <c r="H104" s="392"/>
    </row>
    <row r="105" spans="1:8" s="383" customFormat="1" ht="28.8">
      <c r="A105" s="637">
        <v>1</v>
      </c>
      <c r="B105" s="366" t="s">
        <v>521</v>
      </c>
      <c r="C105" s="353"/>
      <c r="D105" s="353"/>
      <c r="E105" s="353"/>
      <c r="F105" s="348"/>
      <c r="G105" s="392"/>
      <c r="H105" s="392"/>
    </row>
    <row r="106" spans="1:8" s="383" customFormat="1">
      <c r="A106" s="637">
        <v>2</v>
      </c>
      <c r="B106" s="366" t="s">
        <v>522</v>
      </c>
      <c r="C106" s="353"/>
      <c r="D106" s="353"/>
      <c r="E106" s="353"/>
      <c r="F106" s="348"/>
      <c r="G106" s="392"/>
      <c r="H106" s="392"/>
    </row>
    <row r="107" spans="1:8" s="383" customFormat="1" ht="13.8">
      <c r="A107" s="635" t="s">
        <v>153</v>
      </c>
      <c r="B107" s="372" t="s">
        <v>523</v>
      </c>
      <c r="C107" s="353"/>
      <c r="D107" s="353"/>
      <c r="E107" s="353"/>
      <c r="F107" s="348"/>
      <c r="G107" s="392"/>
      <c r="H107" s="392"/>
    </row>
    <row r="108" spans="1:8" s="383" customFormat="1" ht="13.8">
      <c r="A108" s="635" t="s">
        <v>155</v>
      </c>
      <c r="B108" s="372" t="s">
        <v>524</v>
      </c>
      <c r="C108" s="353"/>
      <c r="D108" s="353"/>
      <c r="E108" s="353"/>
      <c r="F108" s="348"/>
      <c r="G108" s="392"/>
      <c r="H108" s="392"/>
    </row>
    <row r="109" spans="1:8" s="383" customFormat="1">
      <c r="A109" s="637">
        <v>3</v>
      </c>
      <c r="B109" s="366" t="s">
        <v>91</v>
      </c>
      <c r="C109" s="353"/>
      <c r="D109" s="353"/>
      <c r="E109" s="353"/>
      <c r="F109" s="348"/>
      <c r="G109" s="392"/>
      <c r="H109" s="392"/>
    </row>
    <row r="110" spans="1:8" s="383" customFormat="1" ht="13.8">
      <c r="A110" s="636" t="s">
        <v>81</v>
      </c>
      <c r="B110" s="373" t="s">
        <v>142</v>
      </c>
      <c r="C110" s="353"/>
      <c r="D110" s="353"/>
      <c r="E110" s="353"/>
      <c r="F110" s="348"/>
      <c r="G110" s="392"/>
      <c r="H110" s="392"/>
    </row>
    <row r="111" spans="1:8" s="383" customFormat="1" ht="13.8">
      <c r="A111" s="636" t="s">
        <v>6</v>
      </c>
      <c r="B111" s="374" t="s">
        <v>143</v>
      </c>
      <c r="C111" s="353"/>
      <c r="D111" s="353"/>
      <c r="E111" s="353"/>
      <c r="F111" s="348"/>
      <c r="G111" s="392"/>
      <c r="H111" s="392"/>
    </row>
    <row r="112" spans="1:8" s="383" customFormat="1" ht="13.8">
      <c r="A112" s="635">
        <v>1</v>
      </c>
      <c r="B112" s="375" t="s">
        <v>144</v>
      </c>
      <c r="C112" s="353"/>
      <c r="D112" s="353"/>
      <c r="E112" s="353"/>
      <c r="F112" s="348"/>
      <c r="G112" s="392"/>
      <c r="H112" s="392"/>
    </row>
    <row r="113" spans="1:8" s="383" customFormat="1" ht="13.8">
      <c r="A113" s="635">
        <f>A112+1</f>
        <v>2</v>
      </c>
      <c r="B113" s="375" t="s">
        <v>145</v>
      </c>
      <c r="C113" s="353"/>
      <c r="D113" s="353"/>
      <c r="E113" s="353"/>
      <c r="F113" s="348"/>
      <c r="G113" s="392"/>
      <c r="H113" s="392"/>
    </row>
    <row r="114" spans="1:8" s="383" customFormat="1" ht="13.8">
      <c r="A114" s="636" t="s">
        <v>26</v>
      </c>
      <c r="B114" s="374" t="s">
        <v>146</v>
      </c>
      <c r="C114" s="353"/>
      <c r="D114" s="353"/>
      <c r="E114" s="353"/>
      <c r="F114" s="348"/>
      <c r="G114" s="392"/>
      <c r="H114" s="392"/>
    </row>
    <row r="115" spans="1:8" s="383" customFormat="1" ht="13.8">
      <c r="A115" s="635">
        <v>1</v>
      </c>
      <c r="B115" s="376" t="s">
        <v>144</v>
      </c>
      <c r="C115" s="353"/>
      <c r="D115" s="353"/>
      <c r="E115" s="353"/>
      <c r="F115" s="348"/>
      <c r="G115" s="392"/>
      <c r="H115" s="392"/>
    </row>
    <row r="116" spans="1:8" s="383" customFormat="1" ht="13.8">
      <c r="A116" s="635">
        <v>2</v>
      </c>
      <c r="B116" s="375" t="s">
        <v>145</v>
      </c>
      <c r="C116" s="353"/>
      <c r="D116" s="353"/>
      <c r="E116" s="353"/>
      <c r="F116" s="348"/>
      <c r="G116" s="392"/>
      <c r="H116" s="392"/>
    </row>
    <row r="117" spans="1:8" s="397" customFormat="1" ht="13.8">
      <c r="A117" s="636" t="s">
        <v>113</v>
      </c>
      <c r="B117" s="374" t="s">
        <v>147</v>
      </c>
      <c r="C117" s="346">
        <f>C118+C123</f>
        <v>133711981495</v>
      </c>
      <c r="D117" s="346">
        <f t="shared" ref="D117:F117" si="11">D118+D123</f>
        <v>133711981495</v>
      </c>
      <c r="E117" s="346">
        <f t="shared" si="11"/>
        <v>212106993479</v>
      </c>
      <c r="F117" s="346">
        <f t="shared" si="11"/>
        <v>211968593479</v>
      </c>
      <c r="G117" s="392">
        <f>E117/C117*100</f>
        <v>158.62975861062344</v>
      </c>
      <c r="H117" s="392">
        <f t="shared" ref="H117:H121" si="12">F117/D117*100</f>
        <v>158.52625255346044</v>
      </c>
    </row>
    <row r="118" spans="1:8" s="397" customFormat="1" ht="13.8">
      <c r="A118" s="636" t="s">
        <v>6</v>
      </c>
      <c r="B118" s="374" t="s">
        <v>148</v>
      </c>
      <c r="C118" s="346">
        <f>C119+C120</f>
        <v>133711981495</v>
      </c>
      <c r="D118" s="346">
        <f>D119+D120</f>
        <v>133711981495</v>
      </c>
      <c r="E118" s="346">
        <f t="shared" ref="E118:F118" si="13">E119+E120</f>
        <v>211968593479</v>
      </c>
      <c r="F118" s="346">
        <f t="shared" si="13"/>
        <v>211968593479</v>
      </c>
      <c r="G118" s="392">
        <f t="shared" ref="G118:G121" si="14">E118/C118*100</f>
        <v>158.52625255346044</v>
      </c>
      <c r="H118" s="392">
        <f t="shared" si="12"/>
        <v>158.52625255346044</v>
      </c>
    </row>
    <row r="119" spans="1:8" s="409" customFormat="1">
      <c r="A119" s="637" t="s">
        <v>149</v>
      </c>
      <c r="B119" s="377" t="s">
        <v>150</v>
      </c>
      <c r="C119" s="412">
        <v>22314981495</v>
      </c>
      <c r="D119" s="413">
        <f>C119</f>
        <v>22314981495</v>
      </c>
      <c r="E119" s="413">
        <v>21652997771</v>
      </c>
      <c r="F119" s="414">
        <f>E119</f>
        <v>21652997771</v>
      </c>
      <c r="G119" s="411">
        <f t="shared" si="14"/>
        <v>97.03345609249854</v>
      </c>
      <c r="H119" s="411">
        <f t="shared" si="12"/>
        <v>97.03345609249854</v>
      </c>
    </row>
    <row r="120" spans="1:8" s="409" customFormat="1">
      <c r="A120" s="637" t="s">
        <v>151</v>
      </c>
      <c r="B120" s="377" t="s">
        <v>152</v>
      </c>
      <c r="C120" s="413">
        <f>C121+C122</f>
        <v>111397000000</v>
      </c>
      <c r="D120" s="413">
        <f>D121+D122</f>
        <v>111397000000</v>
      </c>
      <c r="E120" s="413">
        <f t="shared" ref="E120:F120" si="15">E121+E122</f>
        <v>190315595708</v>
      </c>
      <c r="F120" s="413">
        <f t="shared" si="15"/>
        <v>190315595708</v>
      </c>
      <c r="G120" s="411">
        <f t="shared" si="14"/>
        <v>170.84445335870805</v>
      </c>
      <c r="H120" s="411">
        <f t="shared" si="12"/>
        <v>170.84445335870805</v>
      </c>
    </row>
    <row r="121" spans="1:8" s="383" customFormat="1" ht="13.8">
      <c r="A121" s="635" t="s">
        <v>153</v>
      </c>
      <c r="B121" s="376" t="s">
        <v>154</v>
      </c>
      <c r="C121" s="353">
        <v>111397000000</v>
      </c>
      <c r="D121" s="353">
        <f>C121</f>
        <v>111397000000</v>
      </c>
      <c r="E121" s="353">
        <v>190315595708</v>
      </c>
      <c r="F121" s="407">
        <f>E121</f>
        <v>190315595708</v>
      </c>
      <c r="G121" s="400">
        <f t="shared" si="14"/>
        <v>170.84445335870805</v>
      </c>
      <c r="H121" s="400">
        <f t="shared" si="12"/>
        <v>170.84445335870805</v>
      </c>
    </row>
    <row r="122" spans="1:8" s="383" customFormat="1" ht="13.8">
      <c r="A122" s="635" t="s">
        <v>155</v>
      </c>
      <c r="B122" s="376" t="s">
        <v>156</v>
      </c>
      <c r="C122" s="353"/>
      <c r="D122" s="353"/>
      <c r="E122" s="353">
        <f>F122+G122</f>
        <v>0</v>
      </c>
      <c r="F122" s="407"/>
      <c r="G122" s="400"/>
      <c r="H122" s="400"/>
    </row>
    <row r="123" spans="1:8" s="397" customFormat="1" ht="13.8">
      <c r="A123" s="636" t="s">
        <v>26</v>
      </c>
      <c r="B123" s="374" t="s">
        <v>97</v>
      </c>
      <c r="C123" s="346"/>
      <c r="D123" s="346"/>
      <c r="E123" s="346">
        <v>138400000</v>
      </c>
      <c r="F123" s="348">
        <v>0</v>
      </c>
      <c r="G123" s="392"/>
      <c r="H123" s="392"/>
    </row>
    <row r="124" spans="1:8" s="383" customFormat="1" ht="13.8">
      <c r="A124" s="636" t="s">
        <v>115</v>
      </c>
      <c r="B124" s="374" t="s">
        <v>157</v>
      </c>
      <c r="C124" s="353"/>
      <c r="D124" s="353"/>
      <c r="E124" s="348">
        <v>9749062780</v>
      </c>
      <c r="F124" s="348">
        <f>E124</f>
        <v>9749062780</v>
      </c>
      <c r="G124" s="392"/>
      <c r="H124" s="392"/>
    </row>
    <row r="125" spans="1:8" s="383" customFormat="1" ht="13.8">
      <c r="A125" s="638" t="s">
        <v>119</v>
      </c>
      <c r="B125" s="639" t="s">
        <v>158</v>
      </c>
      <c r="C125" s="353"/>
      <c r="D125" s="353"/>
      <c r="E125" s="348"/>
      <c r="F125" s="348">
        <f>E125</f>
        <v>0</v>
      </c>
      <c r="G125" s="392"/>
      <c r="H125" s="392"/>
    </row>
    <row r="126" spans="1:8">
      <c r="E126" s="405"/>
      <c r="F126" s="405"/>
    </row>
  </sheetData>
  <mergeCells count="9">
    <mergeCell ref="A1:B1"/>
    <mergeCell ref="A2:H2"/>
    <mergeCell ref="A3:H3"/>
    <mergeCell ref="A4:H4"/>
    <mergeCell ref="C6:D6"/>
    <mergeCell ref="E6:F6"/>
    <mergeCell ref="G6:H6"/>
    <mergeCell ref="A6:A7"/>
    <mergeCell ref="B6:B7"/>
  </mergeCells>
  <pageMargins left="0.7" right="0.26" top="0.6" bottom="0.75" header="0.3" footer="0.3"/>
  <pageSetup paperSize="9" scale="70"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VB114"/>
  <sheetViews>
    <sheetView workbookViewId="0">
      <selection activeCell="A3" sqref="A3:E3"/>
    </sheetView>
  </sheetViews>
  <sheetFormatPr defaultColWidth="8.88671875" defaultRowHeight="14.4"/>
  <cols>
    <col min="1" max="1" width="6.109375" style="219" customWidth="1"/>
    <col min="2" max="2" width="57.109375" style="219" customWidth="1"/>
    <col min="3" max="4" width="14" style="379" customWidth="1"/>
    <col min="5" max="5" width="14.88671875" style="379" customWidth="1"/>
    <col min="6" max="6" width="14.109375" style="224" customWidth="1"/>
    <col min="7" max="8" width="8.88671875" style="224"/>
    <col min="9" max="241" width="8.88671875" style="219"/>
    <col min="242" max="242" width="6.109375" style="219" customWidth="1"/>
    <col min="243" max="243" width="53.44140625" style="219" customWidth="1"/>
    <col min="244" max="244" width="14" style="219" customWidth="1"/>
    <col min="245" max="245" width="15.5546875" style="219" customWidth="1"/>
    <col min="246" max="246" width="11.6640625" style="219" customWidth="1"/>
    <col min="247" max="250" width="8.88671875" style="219" hidden="1" customWidth="1"/>
    <col min="251" max="251" width="12.33203125" style="219" customWidth="1"/>
    <col min="252" max="497" width="8.88671875" style="219"/>
    <col min="498" max="498" width="6.109375" style="219" customWidth="1"/>
    <col min="499" max="499" width="53.44140625" style="219" customWidth="1"/>
    <col min="500" max="500" width="14" style="219" customWidth="1"/>
    <col min="501" max="501" width="15.5546875" style="219" customWidth="1"/>
    <col min="502" max="502" width="11.6640625" style="219" customWidth="1"/>
    <col min="503" max="506" width="8.88671875" style="219" hidden="1" customWidth="1"/>
    <col min="507" max="507" width="12.33203125" style="219" customWidth="1"/>
    <col min="508" max="753" width="8.88671875" style="219"/>
    <col min="754" max="754" width="6.109375" style="219" customWidth="1"/>
    <col min="755" max="755" width="53.44140625" style="219" customWidth="1"/>
    <col min="756" max="756" width="14" style="219" customWidth="1"/>
    <col min="757" max="757" width="15.5546875" style="219" customWidth="1"/>
    <col min="758" max="758" width="11.6640625" style="219" customWidth="1"/>
    <col min="759" max="762" width="8.88671875" style="219" hidden="1" customWidth="1"/>
    <col min="763" max="763" width="12.33203125" style="219" customWidth="1"/>
    <col min="764" max="1009" width="8.88671875" style="219"/>
    <col min="1010" max="1010" width="6.109375" style="219" customWidth="1"/>
    <col min="1011" max="1011" width="53.44140625" style="219" customWidth="1"/>
    <col min="1012" max="1012" width="14" style="219" customWidth="1"/>
    <col min="1013" max="1013" width="15.5546875" style="219" customWidth="1"/>
    <col min="1014" max="1014" width="11.6640625" style="219" customWidth="1"/>
    <col min="1015" max="1018" width="8.88671875" style="219" hidden="1" customWidth="1"/>
    <col min="1019" max="1019" width="12.33203125" style="219" customWidth="1"/>
    <col min="1020" max="1265" width="8.88671875" style="219"/>
    <col min="1266" max="1266" width="6.109375" style="219" customWidth="1"/>
    <col min="1267" max="1267" width="53.44140625" style="219" customWidth="1"/>
    <col min="1268" max="1268" width="14" style="219" customWidth="1"/>
    <col min="1269" max="1269" width="15.5546875" style="219" customWidth="1"/>
    <col min="1270" max="1270" width="11.6640625" style="219" customWidth="1"/>
    <col min="1271" max="1274" width="8.88671875" style="219" hidden="1" customWidth="1"/>
    <col min="1275" max="1275" width="12.33203125" style="219" customWidth="1"/>
    <col min="1276" max="1521" width="8.88671875" style="219"/>
    <col min="1522" max="1522" width="6.109375" style="219" customWidth="1"/>
    <col min="1523" max="1523" width="53.44140625" style="219" customWidth="1"/>
    <col min="1524" max="1524" width="14" style="219" customWidth="1"/>
    <col min="1525" max="1525" width="15.5546875" style="219" customWidth="1"/>
    <col min="1526" max="1526" width="11.6640625" style="219" customWidth="1"/>
    <col min="1527" max="1530" width="8.88671875" style="219" hidden="1" customWidth="1"/>
    <col min="1531" max="1531" width="12.33203125" style="219" customWidth="1"/>
    <col min="1532" max="1777" width="8.88671875" style="219"/>
    <col min="1778" max="1778" width="6.109375" style="219" customWidth="1"/>
    <col min="1779" max="1779" width="53.44140625" style="219" customWidth="1"/>
    <col min="1780" max="1780" width="14" style="219" customWidth="1"/>
    <col min="1781" max="1781" width="15.5546875" style="219" customWidth="1"/>
    <col min="1782" max="1782" width="11.6640625" style="219" customWidth="1"/>
    <col min="1783" max="1786" width="8.88671875" style="219" hidden="1" customWidth="1"/>
    <col min="1787" max="1787" width="12.33203125" style="219" customWidth="1"/>
    <col min="1788" max="2033" width="8.88671875" style="219"/>
    <col min="2034" max="2034" width="6.109375" style="219" customWidth="1"/>
    <col min="2035" max="2035" width="53.44140625" style="219" customWidth="1"/>
    <col min="2036" max="2036" width="14" style="219" customWidth="1"/>
    <col min="2037" max="2037" width="15.5546875" style="219" customWidth="1"/>
    <col min="2038" max="2038" width="11.6640625" style="219" customWidth="1"/>
    <col min="2039" max="2042" width="8.88671875" style="219" hidden="1" customWidth="1"/>
    <col min="2043" max="2043" width="12.33203125" style="219" customWidth="1"/>
    <col min="2044" max="2289" width="8.88671875" style="219"/>
    <col min="2290" max="2290" width="6.109375" style="219" customWidth="1"/>
    <col min="2291" max="2291" width="53.44140625" style="219" customWidth="1"/>
    <col min="2292" max="2292" width="14" style="219" customWidth="1"/>
    <col min="2293" max="2293" width="15.5546875" style="219" customWidth="1"/>
    <col min="2294" max="2294" width="11.6640625" style="219" customWidth="1"/>
    <col min="2295" max="2298" width="8.88671875" style="219" hidden="1" customWidth="1"/>
    <col min="2299" max="2299" width="12.33203125" style="219" customWidth="1"/>
    <col min="2300" max="2545" width="8.88671875" style="219"/>
    <col min="2546" max="2546" width="6.109375" style="219" customWidth="1"/>
    <col min="2547" max="2547" width="53.44140625" style="219" customWidth="1"/>
    <col min="2548" max="2548" width="14" style="219" customWidth="1"/>
    <col min="2549" max="2549" width="15.5546875" style="219" customWidth="1"/>
    <col min="2550" max="2550" width="11.6640625" style="219" customWidth="1"/>
    <col min="2551" max="2554" width="8.88671875" style="219" hidden="1" customWidth="1"/>
    <col min="2555" max="2555" width="12.33203125" style="219" customWidth="1"/>
    <col min="2556" max="2801" width="8.88671875" style="219"/>
    <col min="2802" max="2802" width="6.109375" style="219" customWidth="1"/>
    <col min="2803" max="2803" width="53.44140625" style="219" customWidth="1"/>
    <col min="2804" max="2804" width="14" style="219" customWidth="1"/>
    <col min="2805" max="2805" width="15.5546875" style="219" customWidth="1"/>
    <col min="2806" max="2806" width="11.6640625" style="219" customWidth="1"/>
    <col min="2807" max="2810" width="8.88671875" style="219" hidden="1" customWidth="1"/>
    <col min="2811" max="2811" width="12.33203125" style="219" customWidth="1"/>
    <col min="2812" max="3057" width="8.88671875" style="219"/>
    <col min="3058" max="3058" width="6.109375" style="219" customWidth="1"/>
    <col min="3059" max="3059" width="53.44140625" style="219" customWidth="1"/>
    <col min="3060" max="3060" width="14" style="219" customWidth="1"/>
    <col min="3061" max="3061" width="15.5546875" style="219" customWidth="1"/>
    <col min="3062" max="3062" width="11.6640625" style="219" customWidth="1"/>
    <col min="3063" max="3066" width="8.88671875" style="219" hidden="1" customWidth="1"/>
    <col min="3067" max="3067" width="12.33203125" style="219" customWidth="1"/>
    <col min="3068" max="3313" width="8.88671875" style="219"/>
    <col min="3314" max="3314" width="6.109375" style="219" customWidth="1"/>
    <col min="3315" max="3315" width="53.44140625" style="219" customWidth="1"/>
    <col min="3316" max="3316" width="14" style="219" customWidth="1"/>
    <col min="3317" max="3317" width="15.5546875" style="219" customWidth="1"/>
    <col min="3318" max="3318" width="11.6640625" style="219" customWidth="1"/>
    <col min="3319" max="3322" width="8.88671875" style="219" hidden="1" customWidth="1"/>
    <col min="3323" max="3323" width="12.33203125" style="219" customWidth="1"/>
    <col min="3324" max="3569" width="8.88671875" style="219"/>
    <col min="3570" max="3570" width="6.109375" style="219" customWidth="1"/>
    <col min="3571" max="3571" width="53.44140625" style="219" customWidth="1"/>
    <col min="3572" max="3572" width="14" style="219" customWidth="1"/>
    <col min="3573" max="3573" width="15.5546875" style="219" customWidth="1"/>
    <col min="3574" max="3574" width="11.6640625" style="219" customWidth="1"/>
    <col min="3575" max="3578" width="8.88671875" style="219" hidden="1" customWidth="1"/>
    <col min="3579" max="3579" width="12.33203125" style="219" customWidth="1"/>
    <col min="3580" max="3825" width="8.88671875" style="219"/>
    <col min="3826" max="3826" width="6.109375" style="219" customWidth="1"/>
    <col min="3827" max="3827" width="53.44140625" style="219" customWidth="1"/>
    <col min="3828" max="3828" width="14" style="219" customWidth="1"/>
    <col min="3829" max="3829" width="15.5546875" style="219" customWidth="1"/>
    <col min="3830" max="3830" width="11.6640625" style="219" customWidth="1"/>
    <col min="3831" max="3834" width="8.88671875" style="219" hidden="1" customWidth="1"/>
    <col min="3835" max="3835" width="12.33203125" style="219" customWidth="1"/>
    <col min="3836" max="4081" width="8.88671875" style="219"/>
    <col min="4082" max="4082" width="6.109375" style="219" customWidth="1"/>
    <col min="4083" max="4083" width="53.44140625" style="219" customWidth="1"/>
    <col min="4084" max="4084" width="14" style="219" customWidth="1"/>
    <col min="4085" max="4085" width="15.5546875" style="219" customWidth="1"/>
    <col min="4086" max="4086" width="11.6640625" style="219" customWidth="1"/>
    <col min="4087" max="4090" width="8.88671875" style="219" hidden="1" customWidth="1"/>
    <col min="4091" max="4091" width="12.33203125" style="219" customWidth="1"/>
    <col min="4092" max="4337" width="8.88671875" style="219"/>
    <col min="4338" max="4338" width="6.109375" style="219" customWidth="1"/>
    <col min="4339" max="4339" width="53.44140625" style="219" customWidth="1"/>
    <col min="4340" max="4340" width="14" style="219" customWidth="1"/>
    <col min="4341" max="4341" width="15.5546875" style="219" customWidth="1"/>
    <col min="4342" max="4342" width="11.6640625" style="219" customWidth="1"/>
    <col min="4343" max="4346" width="8.88671875" style="219" hidden="1" customWidth="1"/>
    <col min="4347" max="4347" width="12.33203125" style="219" customWidth="1"/>
    <col min="4348" max="4593" width="8.88671875" style="219"/>
    <col min="4594" max="4594" width="6.109375" style="219" customWidth="1"/>
    <col min="4595" max="4595" width="53.44140625" style="219" customWidth="1"/>
    <col min="4596" max="4596" width="14" style="219" customWidth="1"/>
    <col min="4597" max="4597" width="15.5546875" style="219" customWidth="1"/>
    <col min="4598" max="4598" width="11.6640625" style="219" customWidth="1"/>
    <col min="4599" max="4602" width="8.88671875" style="219" hidden="1" customWidth="1"/>
    <col min="4603" max="4603" width="12.33203125" style="219" customWidth="1"/>
    <col min="4604" max="4849" width="8.88671875" style="219"/>
    <col min="4850" max="4850" width="6.109375" style="219" customWidth="1"/>
    <col min="4851" max="4851" width="53.44140625" style="219" customWidth="1"/>
    <col min="4852" max="4852" width="14" style="219" customWidth="1"/>
    <col min="4853" max="4853" width="15.5546875" style="219" customWidth="1"/>
    <col min="4854" max="4854" width="11.6640625" style="219" customWidth="1"/>
    <col min="4855" max="4858" width="8.88671875" style="219" hidden="1" customWidth="1"/>
    <col min="4859" max="4859" width="12.33203125" style="219" customWidth="1"/>
    <col min="4860" max="5105" width="8.88671875" style="219"/>
    <col min="5106" max="5106" width="6.109375" style="219" customWidth="1"/>
    <col min="5107" max="5107" width="53.44140625" style="219" customWidth="1"/>
    <col min="5108" max="5108" width="14" style="219" customWidth="1"/>
    <col min="5109" max="5109" width="15.5546875" style="219" customWidth="1"/>
    <col min="5110" max="5110" width="11.6640625" style="219" customWidth="1"/>
    <col min="5111" max="5114" width="8.88671875" style="219" hidden="1" customWidth="1"/>
    <col min="5115" max="5115" width="12.33203125" style="219" customWidth="1"/>
    <col min="5116" max="5361" width="8.88671875" style="219"/>
    <col min="5362" max="5362" width="6.109375" style="219" customWidth="1"/>
    <col min="5363" max="5363" width="53.44140625" style="219" customWidth="1"/>
    <col min="5364" max="5364" width="14" style="219" customWidth="1"/>
    <col min="5365" max="5365" width="15.5546875" style="219" customWidth="1"/>
    <col min="5366" max="5366" width="11.6640625" style="219" customWidth="1"/>
    <col min="5367" max="5370" width="8.88671875" style="219" hidden="1" customWidth="1"/>
    <col min="5371" max="5371" width="12.33203125" style="219" customWidth="1"/>
    <col min="5372" max="5617" width="8.88671875" style="219"/>
    <col min="5618" max="5618" width="6.109375" style="219" customWidth="1"/>
    <col min="5619" max="5619" width="53.44140625" style="219" customWidth="1"/>
    <col min="5620" max="5620" width="14" style="219" customWidth="1"/>
    <col min="5621" max="5621" width="15.5546875" style="219" customWidth="1"/>
    <col min="5622" max="5622" width="11.6640625" style="219" customWidth="1"/>
    <col min="5623" max="5626" width="8.88671875" style="219" hidden="1" customWidth="1"/>
    <col min="5627" max="5627" width="12.33203125" style="219" customWidth="1"/>
    <col min="5628" max="5873" width="8.88671875" style="219"/>
    <col min="5874" max="5874" width="6.109375" style="219" customWidth="1"/>
    <col min="5875" max="5875" width="53.44140625" style="219" customWidth="1"/>
    <col min="5876" max="5876" width="14" style="219" customWidth="1"/>
    <col min="5877" max="5877" width="15.5546875" style="219" customWidth="1"/>
    <col min="5878" max="5878" width="11.6640625" style="219" customWidth="1"/>
    <col min="5879" max="5882" width="8.88671875" style="219" hidden="1" customWidth="1"/>
    <col min="5883" max="5883" width="12.33203125" style="219" customWidth="1"/>
    <col min="5884" max="6129" width="8.88671875" style="219"/>
    <col min="6130" max="6130" width="6.109375" style="219" customWidth="1"/>
    <col min="6131" max="6131" width="53.44140625" style="219" customWidth="1"/>
    <col min="6132" max="6132" width="14" style="219" customWidth="1"/>
    <col min="6133" max="6133" width="15.5546875" style="219" customWidth="1"/>
    <col min="6134" max="6134" width="11.6640625" style="219" customWidth="1"/>
    <col min="6135" max="6138" width="8.88671875" style="219" hidden="1" customWidth="1"/>
    <col min="6139" max="6139" width="12.33203125" style="219" customWidth="1"/>
    <col min="6140" max="6385" width="8.88671875" style="219"/>
    <col min="6386" max="6386" width="6.109375" style="219" customWidth="1"/>
    <col min="6387" max="6387" width="53.44140625" style="219" customWidth="1"/>
    <col min="6388" max="6388" width="14" style="219" customWidth="1"/>
    <col min="6389" max="6389" width="15.5546875" style="219" customWidth="1"/>
    <col min="6390" max="6390" width="11.6640625" style="219" customWidth="1"/>
    <col min="6391" max="6394" width="8.88671875" style="219" hidden="1" customWidth="1"/>
    <col min="6395" max="6395" width="12.33203125" style="219" customWidth="1"/>
    <col min="6396" max="6641" width="8.88671875" style="219"/>
    <col min="6642" max="6642" width="6.109375" style="219" customWidth="1"/>
    <col min="6643" max="6643" width="53.44140625" style="219" customWidth="1"/>
    <col min="6644" max="6644" width="14" style="219" customWidth="1"/>
    <col min="6645" max="6645" width="15.5546875" style="219" customWidth="1"/>
    <col min="6646" max="6646" width="11.6640625" style="219" customWidth="1"/>
    <col min="6647" max="6650" width="8.88671875" style="219" hidden="1" customWidth="1"/>
    <col min="6651" max="6651" width="12.33203125" style="219" customWidth="1"/>
    <col min="6652" max="6897" width="8.88671875" style="219"/>
    <col min="6898" max="6898" width="6.109375" style="219" customWidth="1"/>
    <col min="6899" max="6899" width="53.44140625" style="219" customWidth="1"/>
    <col min="6900" max="6900" width="14" style="219" customWidth="1"/>
    <col min="6901" max="6901" width="15.5546875" style="219" customWidth="1"/>
    <col min="6902" max="6902" width="11.6640625" style="219" customWidth="1"/>
    <col min="6903" max="6906" width="8.88671875" style="219" hidden="1" customWidth="1"/>
    <col min="6907" max="6907" width="12.33203125" style="219" customWidth="1"/>
    <col min="6908" max="7153" width="8.88671875" style="219"/>
    <col min="7154" max="7154" width="6.109375" style="219" customWidth="1"/>
    <col min="7155" max="7155" width="53.44140625" style="219" customWidth="1"/>
    <col min="7156" max="7156" width="14" style="219" customWidth="1"/>
    <col min="7157" max="7157" width="15.5546875" style="219" customWidth="1"/>
    <col min="7158" max="7158" width="11.6640625" style="219" customWidth="1"/>
    <col min="7159" max="7162" width="8.88671875" style="219" hidden="1" customWidth="1"/>
    <col min="7163" max="7163" width="12.33203125" style="219" customWidth="1"/>
    <col min="7164" max="7409" width="8.88671875" style="219"/>
    <col min="7410" max="7410" width="6.109375" style="219" customWidth="1"/>
    <col min="7411" max="7411" width="53.44140625" style="219" customWidth="1"/>
    <col min="7412" max="7412" width="14" style="219" customWidth="1"/>
    <col min="7413" max="7413" width="15.5546875" style="219" customWidth="1"/>
    <col min="7414" max="7414" width="11.6640625" style="219" customWidth="1"/>
    <col min="7415" max="7418" width="8.88671875" style="219" hidden="1" customWidth="1"/>
    <col min="7419" max="7419" width="12.33203125" style="219" customWidth="1"/>
    <col min="7420" max="7665" width="8.88671875" style="219"/>
    <col min="7666" max="7666" width="6.109375" style="219" customWidth="1"/>
    <col min="7667" max="7667" width="53.44140625" style="219" customWidth="1"/>
    <col min="7668" max="7668" width="14" style="219" customWidth="1"/>
    <col min="7669" max="7669" width="15.5546875" style="219" customWidth="1"/>
    <col min="7670" max="7670" width="11.6640625" style="219" customWidth="1"/>
    <col min="7671" max="7674" width="8.88671875" style="219" hidden="1" customWidth="1"/>
    <col min="7675" max="7675" width="12.33203125" style="219" customWidth="1"/>
    <col min="7676" max="7921" width="8.88671875" style="219"/>
    <col min="7922" max="7922" width="6.109375" style="219" customWidth="1"/>
    <col min="7923" max="7923" width="53.44140625" style="219" customWidth="1"/>
    <col min="7924" max="7924" width="14" style="219" customWidth="1"/>
    <col min="7925" max="7925" width="15.5546875" style="219" customWidth="1"/>
    <col min="7926" max="7926" width="11.6640625" style="219" customWidth="1"/>
    <col min="7927" max="7930" width="8.88671875" style="219" hidden="1" customWidth="1"/>
    <col min="7931" max="7931" width="12.33203125" style="219" customWidth="1"/>
    <col min="7932" max="8177" width="8.88671875" style="219"/>
    <col min="8178" max="8178" width="6.109375" style="219" customWidth="1"/>
    <col min="8179" max="8179" width="53.44140625" style="219" customWidth="1"/>
    <col min="8180" max="8180" width="14" style="219" customWidth="1"/>
    <col min="8181" max="8181" width="15.5546875" style="219" customWidth="1"/>
    <col min="8182" max="8182" width="11.6640625" style="219" customWidth="1"/>
    <col min="8183" max="8186" width="8.88671875" style="219" hidden="1" customWidth="1"/>
    <col min="8187" max="8187" width="12.33203125" style="219" customWidth="1"/>
    <col min="8188" max="8433" width="8.88671875" style="219"/>
    <col min="8434" max="8434" width="6.109375" style="219" customWidth="1"/>
    <col min="8435" max="8435" width="53.44140625" style="219" customWidth="1"/>
    <col min="8436" max="8436" width="14" style="219" customWidth="1"/>
    <col min="8437" max="8437" width="15.5546875" style="219" customWidth="1"/>
    <col min="8438" max="8438" width="11.6640625" style="219" customWidth="1"/>
    <col min="8439" max="8442" width="8.88671875" style="219" hidden="1" customWidth="1"/>
    <col min="8443" max="8443" width="12.33203125" style="219" customWidth="1"/>
    <col min="8444" max="8689" width="8.88671875" style="219"/>
    <col min="8690" max="8690" width="6.109375" style="219" customWidth="1"/>
    <col min="8691" max="8691" width="53.44140625" style="219" customWidth="1"/>
    <col min="8692" max="8692" width="14" style="219" customWidth="1"/>
    <col min="8693" max="8693" width="15.5546875" style="219" customWidth="1"/>
    <col min="8694" max="8694" width="11.6640625" style="219" customWidth="1"/>
    <col min="8695" max="8698" width="8.88671875" style="219" hidden="1" customWidth="1"/>
    <col min="8699" max="8699" width="12.33203125" style="219" customWidth="1"/>
    <col min="8700" max="8945" width="8.88671875" style="219"/>
    <col min="8946" max="8946" width="6.109375" style="219" customWidth="1"/>
    <col min="8947" max="8947" width="53.44140625" style="219" customWidth="1"/>
    <col min="8948" max="8948" width="14" style="219" customWidth="1"/>
    <col min="8949" max="8949" width="15.5546875" style="219" customWidth="1"/>
    <col min="8950" max="8950" width="11.6640625" style="219" customWidth="1"/>
    <col min="8951" max="8954" width="8.88671875" style="219" hidden="1" customWidth="1"/>
    <col min="8955" max="8955" width="12.33203125" style="219" customWidth="1"/>
    <col min="8956" max="9201" width="8.88671875" style="219"/>
    <col min="9202" max="9202" width="6.109375" style="219" customWidth="1"/>
    <col min="9203" max="9203" width="53.44140625" style="219" customWidth="1"/>
    <col min="9204" max="9204" width="14" style="219" customWidth="1"/>
    <col min="9205" max="9205" width="15.5546875" style="219" customWidth="1"/>
    <col min="9206" max="9206" width="11.6640625" style="219" customWidth="1"/>
    <col min="9207" max="9210" width="8.88671875" style="219" hidden="1" customWidth="1"/>
    <col min="9211" max="9211" width="12.33203125" style="219" customWidth="1"/>
    <col min="9212" max="9457" width="8.88671875" style="219"/>
    <col min="9458" max="9458" width="6.109375" style="219" customWidth="1"/>
    <col min="9459" max="9459" width="53.44140625" style="219" customWidth="1"/>
    <col min="9460" max="9460" width="14" style="219" customWidth="1"/>
    <col min="9461" max="9461" width="15.5546875" style="219" customWidth="1"/>
    <col min="9462" max="9462" width="11.6640625" style="219" customWidth="1"/>
    <col min="9463" max="9466" width="8.88671875" style="219" hidden="1" customWidth="1"/>
    <col min="9467" max="9467" width="12.33203125" style="219" customWidth="1"/>
    <col min="9468" max="9713" width="8.88671875" style="219"/>
    <col min="9714" max="9714" width="6.109375" style="219" customWidth="1"/>
    <col min="9715" max="9715" width="53.44140625" style="219" customWidth="1"/>
    <col min="9716" max="9716" width="14" style="219" customWidth="1"/>
    <col min="9717" max="9717" width="15.5546875" style="219" customWidth="1"/>
    <col min="9718" max="9718" width="11.6640625" style="219" customWidth="1"/>
    <col min="9719" max="9722" width="8.88671875" style="219" hidden="1" customWidth="1"/>
    <col min="9723" max="9723" width="12.33203125" style="219" customWidth="1"/>
    <col min="9724" max="9969" width="8.88671875" style="219"/>
    <col min="9970" max="9970" width="6.109375" style="219" customWidth="1"/>
    <col min="9971" max="9971" width="53.44140625" style="219" customWidth="1"/>
    <col min="9972" max="9972" width="14" style="219" customWidth="1"/>
    <col min="9973" max="9973" width="15.5546875" style="219" customWidth="1"/>
    <col min="9974" max="9974" width="11.6640625" style="219" customWidth="1"/>
    <col min="9975" max="9978" width="8.88671875" style="219" hidden="1" customWidth="1"/>
    <col min="9979" max="9979" width="12.33203125" style="219" customWidth="1"/>
    <col min="9980" max="10225" width="8.88671875" style="219"/>
    <col min="10226" max="10226" width="6.109375" style="219" customWidth="1"/>
    <col min="10227" max="10227" width="53.44140625" style="219" customWidth="1"/>
    <col min="10228" max="10228" width="14" style="219" customWidth="1"/>
    <col min="10229" max="10229" width="15.5546875" style="219" customWidth="1"/>
    <col min="10230" max="10230" width="11.6640625" style="219" customWidth="1"/>
    <col min="10231" max="10234" width="8.88671875" style="219" hidden="1" customWidth="1"/>
    <col min="10235" max="10235" width="12.33203125" style="219" customWidth="1"/>
    <col min="10236" max="10481" width="8.88671875" style="219"/>
    <col min="10482" max="10482" width="6.109375" style="219" customWidth="1"/>
    <col min="10483" max="10483" width="53.44140625" style="219" customWidth="1"/>
    <col min="10484" max="10484" width="14" style="219" customWidth="1"/>
    <col min="10485" max="10485" width="15.5546875" style="219" customWidth="1"/>
    <col min="10486" max="10486" width="11.6640625" style="219" customWidth="1"/>
    <col min="10487" max="10490" width="8.88671875" style="219" hidden="1" customWidth="1"/>
    <col min="10491" max="10491" width="12.33203125" style="219" customWidth="1"/>
    <col min="10492" max="10737" width="8.88671875" style="219"/>
    <col min="10738" max="10738" width="6.109375" style="219" customWidth="1"/>
    <col min="10739" max="10739" width="53.44140625" style="219" customWidth="1"/>
    <col min="10740" max="10740" width="14" style="219" customWidth="1"/>
    <col min="10741" max="10741" width="15.5546875" style="219" customWidth="1"/>
    <col min="10742" max="10742" width="11.6640625" style="219" customWidth="1"/>
    <col min="10743" max="10746" width="8.88671875" style="219" hidden="1" customWidth="1"/>
    <col min="10747" max="10747" width="12.33203125" style="219" customWidth="1"/>
    <col min="10748" max="10993" width="8.88671875" style="219"/>
    <col min="10994" max="10994" width="6.109375" style="219" customWidth="1"/>
    <col min="10995" max="10995" width="53.44140625" style="219" customWidth="1"/>
    <col min="10996" max="10996" width="14" style="219" customWidth="1"/>
    <col min="10997" max="10997" width="15.5546875" style="219" customWidth="1"/>
    <col min="10998" max="10998" width="11.6640625" style="219" customWidth="1"/>
    <col min="10999" max="11002" width="8.88671875" style="219" hidden="1" customWidth="1"/>
    <col min="11003" max="11003" width="12.33203125" style="219" customWidth="1"/>
    <col min="11004" max="11249" width="8.88671875" style="219"/>
    <col min="11250" max="11250" width="6.109375" style="219" customWidth="1"/>
    <col min="11251" max="11251" width="53.44140625" style="219" customWidth="1"/>
    <col min="11252" max="11252" width="14" style="219" customWidth="1"/>
    <col min="11253" max="11253" width="15.5546875" style="219" customWidth="1"/>
    <col min="11254" max="11254" width="11.6640625" style="219" customWidth="1"/>
    <col min="11255" max="11258" width="8.88671875" style="219" hidden="1" customWidth="1"/>
    <col min="11259" max="11259" width="12.33203125" style="219" customWidth="1"/>
    <col min="11260" max="11505" width="8.88671875" style="219"/>
    <col min="11506" max="11506" width="6.109375" style="219" customWidth="1"/>
    <col min="11507" max="11507" width="53.44140625" style="219" customWidth="1"/>
    <col min="11508" max="11508" width="14" style="219" customWidth="1"/>
    <col min="11509" max="11509" width="15.5546875" style="219" customWidth="1"/>
    <col min="11510" max="11510" width="11.6640625" style="219" customWidth="1"/>
    <col min="11511" max="11514" width="8.88671875" style="219" hidden="1" customWidth="1"/>
    <col min="11515" max="11515" width="12.33203125" style="219" customWidth="1"/>
    <col min="11516" max="11761" width="8.88671875" style="219"/>
    <col min="11762" max="11762" width="6.109375" style="219" customWidth="1"/>
    <col min="11763" max="11763" width="53.44140625" style="219" customWidth="1"/>
    <col min="11764" max="11764" width="14" style="219" customWidth="1"/>
    <col min="11765" max="11765" width="15.5546875" style="219" customWidth="1"/>
    <col min="11766" max="11766" width="11.6640625" style="219" customWidth="1"/>
    <col min="11767" max="11770" width="8.88671875" style="219" hidden="1" customWidth="1"/>
    <col min="11771" max="11771" width="12.33203125" style="219" customWidth="1"/>
    <col min="11772" max="12017" width="8.88671875" style="219"/>
    <col min="12018" max="12018" width="6.109375" style="219" customWidth="1"/>
    <col min="12019" max="12019" width="53.44140625" style="219" customWidth="1"/>
    <col min="12020" max="12020" width="14" style="219" customWidth="1"/>
    <col min="12021" max="12021" width="15.5546875" style="219" customWidth="1"/>
    <col min="12022" max="12022" width="11.6640625" style="219" customWidth="1"/>
    <col min="12023" max="12026" width="8.88671875" style="219" hidden="1" customWidth="1"/>
    <col min="12027" max="12027" width="12.33203125" style="219" customWidth="1"/>
    <col min="12028" max="12273" width="8.88671875" style="219"/>
    <col min="12274" max="12274" width="6.109375" style="219" customWidth="1"/>
    <col min="12275" max="12275" width="53.44140625" style="219" customWidth="1"/>
    <col min="12276" max="12276" width="14" style="219" customWidth="1"/>
    <col min="12277" max="12277" width="15.5546875" style="219" customWidth="1"/>
    <col min="12278" max="12278" width="11.6640625" style="219" customWidth="1"/>
    <col min="12279" max="12282" width="8.88671875" style="219" hidden="1" customWidth="1"/>
    <col min="12283" max="12283" width="12.33203125" style="219" customWidth="1"/>
    <col min="12284" max="12529" width="8.88671875" style="219"/>
    <col min="12530" max="12530" width="6.109375" style="219" customWidth="1"/>
    <col min="12531" max="12531" width="53.44140625" style="219" customWidth="1"/>
    <col min="12532" max="12532" width="14" style="219" customWidth="1"/>
    <col min="12533" max="12533" width="15.5546875" style="219" customWidth="1"/>
    <col min="12534" max="12534" width="11.6640625" style="219" customWidth="1"/>
    <col min="12535" max="12538" width="8.88671875" style="219" hidden="1" customWidth="1"/>
    <col min="12539" max="12539" width="12.33203125" style="219" customWidth="1"/>
    <col min="12540" max="12785" width="8.88671875" style="219"/>
    <col min="12786" max="12786" width="6.109375" style="219" customWidth="1"/>
    <col min="12787" max="12787" width="53.44140625" style="219" customWidth="1"/>
    <col min="12788" max="12788" width="14" style="219" customWidth="1"/>
    <col min="12789" max="12789" width="15.5546875" style="219" customWidth="1"/>
    <col min="12790" max="12790" width="11.6640625" style="219" customWidth="1"/>
    <col min="12791" max="12794" width="8.88671875" style="219" hidden="1" customWidth="1"/>
    <col min="12795" max="12795" width="12.33203125" style="219" customWidth="1"/>
    <col min="12796" max="13041" width="8.88671875" style="219"/>
    <col min="13042" max="13042" width="6.109375" style="219" customWidth="1"/>
    <col min="13043" max="13043" width="53.44140625" style="219" customWidth="1"/>
    <col min="13044" max="13044" width="14" style="219" customWidth="1"/>
    <col min="13045" max="13045" width="15.5546875" style="219" customWidth="1"/>
    <col min="13046" max="13046" width="11.6640625" style="219" customWidth="1"/>
    <col min="13047" max="13050" width="8.88671875" style="219" hidden="1" customWidth="1"/>
    <col min="13051" max="13051" width="12.33203125" style="219" customWidth="1"/>
    <col min="13052" max="13297" width="8.88671875" style="219"/>
    <col min="13298" max="13298" width="6.109375" style="219" customWidth="1"/>
    <col min="13299" max="13299" width="53.44140625" style="219" customWidth="1"/>
    <col min="13300" max="13300" width="14" style="219" customWidth="1"/>
    <col min="13301" max="13301" width="15.5546875" style="219" customWidth="1"/>
    <col min="13302" max="13302" width="11.6640625" style="219" customWidth="1"/>
    <col min="13303" max="13306" width="8.88671875" style="219" hidden="1" customWidth="1"/>
    <col min="13307" max="13307" width="12.33203125" style="219" customWidth="1"/>
    <col min="13308" max="13553" width="8.88671875" style="219"/>
    <col min="13554" max="13554" width="6.109375" style="219" customWidth="1"/>
    <col min="13555" max="13555" width="53.44140625" style="219" customWidth="1"/>
    <col min="13556" max="13556" width="14" style="219" customWidth="1"/>
    <col min="13557" max="13557" width="15.5546875" style="219" customWidth="1"/>
    <col min="13558" max="13558" width="11.6640625" style="219" customWidth="1"/>
    <col min="13559" max="13562" width="8.88671875" style="219" hidden="1" customWidth="1"/>
    <col min="13563" max="13563" width="12.33203125" style="219" customWidth="1"/>
    <col min="13564" max="13809" width="8.88671875" style="219"/>
    <col min="13810" max="13810" width="6.109375" style="219" customWidth="1"/>
    <col min="13811" max="13811" width="53.44140625" style="219" customWidth="1"/>
    <col min="13812" max="13812" width="14" style="219" customWidth="1"/>
    <col min="13813" max="13813" width="15.5546875" style="219" customWidth="1"/>
    <col min="13814" max="13814" width="11.6640625" style="219" customWidth="1"/>
    <col min="13815" max="13818" width="8.88671875" style="219" hidden="1" customWidth="1"/>
    <col min="13819" max="13819" width="12.33203125" style="219" customWidth="1"/>
    <col min="13820" max="14065" width="8.88671875" style="219"/>
    <col min="14066" max="14066" width="6.109375" style="219" customWidth="1"/>
    <col min="14067" max="14067" width="53.44140625" style="219" customWidth="1"/>
    <col min="14068" max="14068" width="14" style="219" customWidth="1"/>
    <col min="14069" max="14069" width="15.5546875" style="219" customWidth="1"/>
    <col min="14070" max="14070" width="11.6640625" style="219" customWidth="1"/>
    <col min="14071" max="14074" width="8.88671875" style="219" hidden="1" customWidth="1"/>
    <col min="14075" max="14075" width="12.33203125" style="219" customWidth="1"/>
    <col min="14076" max="14321" width="8.88671875" style="219"/>
    <col min="14322" max="14322" width="6.109375" style="219" customWidth="1"/>
    <col min="14323" max="14323" width="53.44140625" style="219" customWidth="1"/>
    <col min="14324" max="14324" width="14" style="219" customWidth="1"/>
    <col min="14325" max="14325" width="15.5546875" style="219" customWidth="1"/>
    <col min="14326" max="14326" width="11.6640625" style="219" customWidth="1"/>
    <col min="14327" max="14330" width="8.88671875" style="219" hidden="1" customWidth="1"/>
    <col min="14331" max="14331" width="12.33203125" style="219" customWidth="1"/>
    <col min="14332" max="14577" width="8.88671875" style="219"/>
    <col min="14578" max="14578" width="6.109375" style="219" customWidth="1"/>
    <col min="14579" max="14579" width="53.44140625" style="219" customWidth="1"/>
    <col min="14580" max="14580" width="14" style="219" customWidth="1"/>
    <col min="14581" max="14581" width="15.5546875" style="219" customWidth="1"/>
    <col min="14582" max="14582" width="11.6640625" style="219" customWidth="1"/>
    <col min="14583" max="14586" width="8.88671875" style="219" hidden="1" customWidth="1"/>
    <col min="14587" max="14587" width="12.33203125" style="219" customWidth="1"/>
    <col min="14588" max="14833" width="8.88671875" style="219"/>
    <col min="14834" max="14834" width="6.109375" style="219" customWidth="1"/>
    <col min="14835" max="14835" width="53.44140625" style="219" customWidth="1"/>
    <col min="14836" max="14836" width="14" style="219" customWidth="1"/>
    <col min="14837" max="14837" width="15.5546875" style="219" customWidth="1"/>
    <col min="14838" max="14838" width="11.6640625" style="219" customWidth="1"/>
    <col min="14839" max="14842" width="8.88671875" style="219" hidden="1" customWidth="1"/>
    <col min="14843" max="14843" width="12.33203125" style="219" customWidth="1"/>
    <col min="14844" max="15089" width="8.88671875" style="219"/>
    <col min="15090" max="15090" width="6.109375" style="219" customWidth="1"/>
    <col min="15091" max="15091" width="53.44140625" style="219" customWidth="1"/>
    <col min="15092" max="15092" width="14" style="219" customWidth="1"/>
    <col min="15093" max="15093" width="15.5546875" style="219" customWidth="1"/>
    <col min="15094" max="15094" width="11.6640625" style="219" customWidth="1"/>
    <col min="15095" max="15098" width="8.88671875" style="219" hidden="1" customWidth="1"/>
    <col min="15099" max="15099" width="12.33203125" style="219" customWidth="1"/>
    <col min="15100" max="15345" width="8.88671875" style="219"/>
    <col min="15346" max="15346" width="6.109375" style="219" customWidth="1"/>
    <col min="15347" max="15347" width="53.44140625" style="219" customWidth="1"/>
    <col min="15348" max="15348" width="14" style="219" customWidth="1"/>
    <col min="15349" max="15349" width="15.5546875" style="219" customWidth="1"/>
    <col min="15350" max="15350" width="11.6640625" style="219" customWidth="1"/>
    <col min="15351" max="15354" width="8.88671875" style="219" hidden="1" customWidth="1"/>
    <col min="15355" max="15355" width="12.33203125" style="219" customWidth="1"/>
    <col min="15356" max="15601" width="8.88671875" style="219"/>
    <col min="15602" max="15602" width="6.109375" style="219" customWidth="1"/>
    <col min="15603" max="15603" width="53.44140625" style="219" customWidth="1"/>
    <col min="15604" max="15604" width="14" style="219" customWidth="1"/>
    <col min="15605" max="15605" width="15.5546875" style="219" customWidth="1"/>
    <col min="15606" max="15606" width="11.6640625" style="219" customWidth="1"/>
    <col min="15607" max="15610" width="8.88671875" style="219" hidden="1" customWidth="1"/>
    <col min="15611" max="15611" width="12.33203125" style="219" customWidth="1"/>
    <col min="15612" max="15857" width="8.88671875" style="219"/>
    <col min="15858" max="15858" width="6.109375" style="219" customWidth="1"/>
    <col min="15859" max="15859" width="53.44140625" style="219" customWidth="1"/>
    <col min="15860" max="15860" width="14" style="219" customWidth="1"/>
    <col min="15861" max="15861" width="15.5546875" style="219" customWidth="1"/>
    <col min="15862" max="15862" width="11.6640625" style="219" customWidth="1"/>
    <col min="15863" max="15866" width="8.88671875" style="219" hidden="1" customWidth="1"/>
    <col min="15867" max="15867" width="12.33203125" style="219" customWidth="1"/>
    <col min="15868" max="16113" width="8.88671875" style="219"/>
    <col min="16114" max="16114" width="6.109375" style="219" customWidth="1"/>
    <col min="16115" max="16115" width="53.44140625" style="219" customWidth="1"/>
    <col min="16116" max="16116" width="14" style="219" customWidth="1"/>
    <col min="16117" max="16117" width="15.5546875" style="219" customWidth="1"/>
    <col min="16118" max="16118" width="11.6640625" style="219" customWidth="1"/>
    <col min="16119" max="16122" width="8.88671875" style="219" hidden="1" customWidth="1"/>
    <col min="16123" max="16123" width="12.33203125" style="219" customWidth="1"/>
    <col min="16124" max="16384" width="8.88671875" style="219"/>
  </cols>
  <sheetData>
    <row r="1" spans="1:6" ht="15.6">
      <c r="A1" s="780"/>
      <c r="B1" s="780"/>
      <c r="E1" s="640" t="s">
        <v>159</v>
      </c>
    </row>
    <row r="2" spans="1:6" ht="23.25" customHeight="1">
      <c r="A2" s="775" t="s">
        <v>13</v>
      </c>
      <c r="B2" s="775"/>
      <c r="C2" s="775"/>
      <c r="D2" s="775"/>
      <c r="E2" s="775"/>
    </row>
    <row r="3" spans="1:6" ht="18.45" customHeight="1">
      <c r="A3" s="776" t="str">
        <f>'50'!A3:H3</f>
        <v>(Kèm theo Nghị quyết số     /NQ-HĐND ngày 30 tháng 3 năm 2026 của HĐND xã  Sơn Hà)</v>
      </c>
      <c r="B3" s="776"/>
      <c r="C3" s="776"/>
      <c r="D3" s="776"/>
      <c r="E3" s="776"/>
    </row>
    <row r="4" spans="1:6" ht="18.45" hidden="1" customHeight="1">
      <c r="A4" s="776" t="str">
        <f>TH!A5</f>
        <v>(Kèm theo Nghị quyết số         /NQ-HĐND, ngày       tháng 3 năm 2026 của HĐND xã Mỏ Cày)</v>
      </c>
      <c r="B4" s="776"/>
      <c r="C4" s="776"/>
      <c r="D4" s="776"/>
      <c r="E4" s="776"/>
    </row>
    <row r="5" spans="1:6" ht="21.75" customHeight="1">
      <c r="E5" s="641" t="str">
        <f>'50'!H5</f>
        <v>Đơn vị: Đồng</v>
      </c>
    </row>
    <row r="6" spans="1:6" ht="41.25" customHeight="1">
      <c r="A6" s="642" t="s">
        <v>3</v>
      </c>
      <c r="B6" s="642" t="s">
        <v>160</v>
      </c>
      <c r="C6" s="643" t="s">
        <v>75</v>
      </c>
      <c r="D6" s="643" t="s">
        <v>76</v>
      </c>
      <c r="E6" s="643" t="s">
        <v>126</v>
      </c>
    </row>
    <row r="7" spans="1:6" ht="15.6">
      <c r="A7" s="642" t="s">
        <v>80</v>
      </c>
      <c r="B7" s="642" t="s">
        <v>81</v>
      </c>
      <c r="C7" s="649">
        <v>1</v>
      </c>
      <c r="D7" s="649">
        <v>2</v>
      </c>
      <c r="E7" s="649" t="s">
        <v>161</v>
      </c>
      <c r="F7" s="224" t="s">
        <v>162</v>
      </c>
    </row>
    <row r="8" spans="1:6" ht="19.5" customHeight="1">
      <c r="A8" s="642"/>
      <c r="B8" s="650" t="s">
        <v>163</v>
      </c>
      <c r="C8" s="651">
        <f>C9+C37+C112+C113</f>
        <v>135811181495</v>
      </c>
      <c r="D8" s="651">
        <f>D9+D37+D112+D113</f>
        <v>225445926338</v>
      </c>
      <c r="E8" s="652">
        <f>D8/C8*100</f>
        <v>165.99953248054175</v>
      </c>
      <c r="F8" s="644" t="e">
        <f>#REF!-D8</f>
        <v>#REF!</v>
      </c>
    </row>
    <row r="9" spans="1:6" ht="19.5" customHeight="1">
      <c r="A9" s="642" t="s">
        <v>80</v>
      </c>
      <c r="B9" s="650" t="s">
        <v>164</v>
      </c>
      <c r="C9" s="651">
        <f>C10+C30+C36</f>
        <v>135811181495</v>
      </c>
      <c r="D9" s="651">
        <f>D10+D30+D36</f>
        <v>179667071149</v>
      </c>
      <c r="E9" s="652">
        <f t="shared" ref="E9:E36" si="0">D9/C9*100</f>
        <v>132.2918107119292</v>
      </c>
    </row>
    <row r="10" spans="1:6" ht="19.5" customHeight="1">
      <c r="A10" s="642" t="s">
        <v>6</v>
      </c>
      <c r="B10" s="650" t="s">
        <v>100</v>
      </c>
      <c r="C10" s="651">
        <f>C11+C28+C29</f>
        <v>0</v>
      </c>
      <c r="D10" s="651">
        <f>D11+D28+D29</f>
        <v>11757624400</v>
      </c>
      <c r="E10" s="652"/>
    </row>
    <row r="11" spans="1:6" ht="15.6">
      <c r="A11" s="653">
        <v>1</v>
      </c>
      <c r="B11" s="654" t="s">
        <v>165</v>
      </c>
      <c r="C11" s="507">
        <f>C13+C14+C15+C16+C17+C18+C19+C20+C21+C22+C23+C24</f>
        <v>0</v>
      </c>
      <c r="D11" s="507">
        <f>D13+D14+D15+D16+D17+D18+D19+D20+D21+D22+D23+D24</f>
        <v>11757624400</v>
      </c>
      <c r="E11" s="655"/>
    </row>
    <row r="12" spans="1:6" ht="15.6">
      <c r="A12" s="653"/>
      <c r="B12" s="656" t="s">
        <v>166</v>
      </c>
      <c r="C12" s="507"/>
      <c r="D12" s="507"/>
      <c r="E12" s="652"/>
    </row>
    <row r="13" spans="1:6" ht="15.6">
      <c r="A13" s="657" t="s">
        <v>167</v>
      </c>
      <c r="B13" s="658" t="s">
        <v>168</v>
      </c>
      <c r="C13" s="507"/>
      <c r="D13" s="507"/>
      <c r="E13" s="652"/>
    </row>
    <row r="14" spans="1:6" ht="15.6">
      <c r="A14" s="657" t="s">
        <v>169</v>
      </c>
      <c r="B14" s="658" t="s">
        <v>170</v>
      </c>
      <c r="C14" s="507"/>
      <c r="D14" s="507"/>
      <c r="E14" s="652"/>
    </row>
    <row r="15" spans="1:6" ht="15.6">
      <c r="A15" s="657" t="s">
        <v>171</v>
      </c>
      <c r="B15" s="658" t="s">
        <v>172</v>
      </c>
      <c r="C15" s="507"/>
      <c r="D15" s="659">
        <v>1105760000</v>
      </c>
      <c r="E15" s="652"/>
    </row>
    <row r="16" spans="1:6" ht="15.6">
      <c r="A16" s="657" t="s">
        <v>173</v>
      </c>
      <c r="B16" s="658" t="s">
        <v>174</v>
      </c>
      <c r="C16" s="507"/>
      <c r="D16" s="507"/>
      <c r="E16" s="652"/>
    </row>
    <row r="17" spans="1:6" ht="15.6">
      <c r="A17" s="657" t="s">
        <v>175</v>
      </c>
      <c r="B17" s="658" t="s">
        <v>176</v>
      </c>
      <c r="C17" s="507"/>
      <c r="D17" s="507"/>
      <c r="E17" s="652"/>
    </row>
    <row r="18" spans="1:6" ht="15.6">
      <c r="A18" s="657" t="s">
        <v>177</v>
      </c>
      <c r="B18" s="658" t="s">
        <v>178</v>
      </c>
      <c r="C18" s="507"/>
      <c r="D18" s="659">
        <v>336888000</v>
      </c>
      <c r="E18" s="652"/>
    </row>
    <row r="19" spans="1:6" ht="15.6">
      <c r="A19" s="657" t="s">
        <v>179</v>
      </c>
      <c r="B19" s="658" t="s">
        <v>180</v>
      </c>
      <c r="C19" s="507"/>
      <c r="D19" s="507"/>
      <c r="E19" s="652"/>
    </row>
    <row r="20" spans="1:6" ht="15.6">
      <c r="A20" s="657" t="s">
        <v>181</v>
      </c>
      <c r="B20" s="658" t="s">
        <v>182</v>
      </c>
      <c r="C20" s="507"/>
      <c r="D20" s="659"/>
      <c r="E20" s="652"/>
    </row>
    <row r="21" spans="1:6" ht="15.6">
      <c r="A21" s="657" t="s">
        <v>183</v>
      </c>
      <c r="B21" s="658" t="s">
        <v>184</v>
      </c>
      <c r="C21" s="507"/>
      <c r="D21" s="507"/>
      <c r="E21" s="652"/>
    </row>
    <row r="22" spans="1:6" ht="15.6">
      <c r="A22" s="657" t="s">
        <v>185</v>
      </c>
      <c r="B22" s="658" t="s">
        <v>186</v>
      </c>
      <c r="C22" s="507"/>
      <c r="D22" s="507">
        <v>9865831400</v>
      </c>
      <c r="E22" s="655"/>
    </row>
    <row r="23" spans="1:6" ht="31.2">
      <c r="A23" s="657" t="s">
        <v>187</v>
      </c>
      <c r="B23" s="658" t="s">
        <v>188</v>
      </c>
      <c r="C23" s="507"/>
      <c r="D23" s="507">
        <v>449145000</v>
      </c>
      <c r="E23" s="652"/>
    </row>
    <row r="24" spans="1:6" ht="15.6">
      <c r="A24" s="657" t="s">
        <v>189</v>
      </c>
      <c r="B24" s="658" t="s">
        <v>190</v>
      </c>
      <c r="C24" s="507"/>
      <c r="D24" s="507"/>
      <c r="E24" s="652"/>
    </row>
    <row r="25" spans="1:6" ht="15.6">
      <c r="A25" s="653"/>
      <c r="B25" s="656" t="s">
        <v>191</v>
      </c>
      <c r="C25" s="507"/>
      <c r="D25" s="507"/>
      <c r="E25" s="652"/>
    </row>
    <row r="26" spans="1:6" ht="15.6">
      <c r="A26" s="653" t="s">
        <v>37</v>
      </c>
      <c r="B26" s="656" t="s">
        <v>192</v>
      </c>
      <c r="C26" s="507"/>
      <c r="D26" s="659"/>
      <c r="E26" s="652"/>
    </row>
    <row r="27" spans="1:6" ht="15.6">
      <c r="A27" s="653" t="s">
        <v>37</v>
      </c>
      <c r="B27" s="656" t="s">
        <v>193</v>
      </c>
      <c r="C27" s="507"/>
      <c r="D27" s="659"/>
      <c r="E27" s="652"/>
    </row>
    <row r="28" spans="1:6" ht="62.4">
      <c r="A28" s="653">
        <v>2</v>
      </c>
      <c r="B28" s="654" t="s">
        <v>194</v>
      </c>
      <c r="C28" s="507"/>
      <c r="D28" s="507"/>
      <c r="E28" s="652"/>
    </row>
    <row r="29" spans="1:6" ht="15.6">
      <c r="A29" s="653">
        <v>3</v>
      </c>
      <c r="B29" s="654" t="s">
        <v>195</v>
      </c>
      <c r="C29" s="507"/>
      <c r="D29" s="507"/>
      <c r="E29" s="652"/>
    </row>
    <row r="30" spans="1:6" ht="15.6">
      <c r="A30" s="642" t="s">
        <v>26</v>
      </c>
      <c r="B30" s="650" t="s">
        <v>101</v>
      </c>
      <c r="C30" s="651">
        <v>135290368495</v>
      </c>
      <c r="D30" s="651">
        <f>'53'!F30</f>
        <v>167388633749</v>
      </c>
      <c r="E30" s="652">
        <f t="shared" si="0"/>
        <v>123.72546221217976</v>
      </c>
      <c r="F30" s="645">
        <f>D30-D36</f>
        <v>166867820749</v>
      </c>
    </row>
    <row r="31" spans="1:6" ht="15.6">
      <c r="A31" s="653"/>
      <c r="B31" s="656" t="s">
        <v>196</v>
      </c>
      <c r="C31" s="507"/>
      <c r="D31" s="507"/>
      <c r="E31" s="652"/>
    </row>
    <row r="32" spans="1:6" ht="15.6">
      <c r="A32" s="653">
        <v>1</v>
      </c>
      <c r="B32" s="656" t="s">
        <v>197</v>
      </c>
      <c r="C32" s="659">
        <v>100591214000</v>
      </c>
      <c r="D32" s="659">
        <v>104309335389</v>
      </c>
      <c r="E32" s="655">
        <f t="shared" si="0"/>
        <v>103.69626853196145</v>
      </c>
    </row>
    <row r="33" spans="1:8" ht="15.6">
      <c r="A33" s="653">
        <v>2</v>
      </c>
      <c r="B33" s="656" t="s">
        <v>198</v>
      </c>
      <c r="C33" s="507"/>
      <c r="D33" s="507"/>
      <c r="E33" s="652"/>
    </row>
    <row r="34" spans="1:8" ht="15.6">
      <c r="A34" s="642" t="s">
        <v>69</v>
      </c>
      <c r="B34" s="650" t="s">
        <v>102</v>
      </c>
      <c r="C34" s="507"/>
      <c r="D34" s="507"/>
      <c r="E34" s="652"/>
    </row>
    <row r="35" spans="1:8" ht="15.6">
      <c r="A35" s="642" t="s">
        <v>92</v>
      </c>
      <c r="B35" s="650" t="s">
        <v>103</v>
      </c>
      <c r="C35" s="507"/>
      <c r="D35" s="507"/>
      <c r="E35" s="652"/>
    </row>
    <row r="36" spans="1:8" ht="15.6">
      <c r="A36" s="642" t="s">
        <v>94</v>
      </c>
      <c r="B36" s="650" t="s">
        <v>104</v>
      </c>
      <c r="C36" s="651">
        <v>520813000</v>
      </c>
      <c r="D36" s="651">
        <v>520813000</v>
      </c>
      <c r="E36" s="652">
        <f t="shared" si="0"/>
        <v>100</v>
      </c>
    </row>
    <row r="37" spans="1:8" ht="15.6">
      <c r="A37" s="642" t="s">
        <v>81</v>
      </c>
      <c r="B37" s="650" t="s">
        <v>199</v>
      </c>
      <c r="C37" s="651">
        <f>C38+C55</f>
        <v>0</v>
      </c>
      <c r="D37" s="651">
        <f>D38+D55</f>
        <v>5114417000</v>
      </c>
      <c r="E37" s="652"/>
    </row>
    <row r="38" spans="1:8" ht="15.6">
      <c r="A38" s="642" t="s">
        <v>6</v>
      </c>
      <c r="B38" s="650" t="s">
        <v>107</v>
      </c>
      <c r="C38" s="651">
        <f>C39+C43</f>
        <v>0</v>
      </c>
      <c r="D38" s="651">
        <f>D39+D43</f>
        <v>5114417000</v>
      </c>
      <c r="E38" s="652"/>
    </row>
    <row r="39" spans="1:8" ht="15.6">
      <c r="A39" s="642" t="s">
        <v>200</v>
      </c>
      <c r="B39" s="650" t="s">
        <v>108</v>
      </c>
      <c r="C39" s="651"/>
      <c r="D39" s="651"/>
      <c r="E39" s="652"/>
    </row>
    <row r="40" spans="1:8" ht="31.2">
      <c r="A40" s="653" t="s">
        <v>201</v>
      </c>
      <c r="B40" s="654" t="s">
        <v>202</v>
      </c>
      <c r="C40" s="507"/>
      <c r="D40" s="507"/>
      <c r="E40" s="652"/>
      <c r="F40" s="219"/>
      <c r="G40" s="219"/>
      <c r="H40" s="219"/>
    </row>
    <row r="41" spans="1:8" ht="31.2">
      <c r="A41" s="653" t="s">
        <v>203</v>
      </c>
      <c r="B41" s="654" t="s">
        <v>204</v>
      </c>
      <c r="C41" s="507"/>
      <c r="D41" s="507"/>
      <c r="E41" s="652"/>
    </row>
    <row r="42" spans="1:8" ht="46.8" hidden="1">
      <c r="A42" s="653" t="s">
        <v>205</v>
      </c>
      <c r="B42" s="654" t="s">
        <v>206</v>
      </c>
      <c r="C42" s="507"/>
      <c r="D42" s="507"/>
      <c r="E42" s="652"/>
    </row>
    <row r="43" spans="1:8" ht="15.6">
      <c r="A43" s="642" t="s">
        <v>207</v>
      </c>
      <c r="B43" s="650" t="s">
        <v>109</v>
      </c>
      <c r="C43" s="651">
        <f>C52+C53+C54</f>
        <v>0</v>
      </c>
      <c r="D43" s="651">
        <f>D52+D53+D54</f>
        <v>5114417000</v>
      </c>
      <c r="E43" s="652"/>
    </row>
    <row r="44" spans="1:8" s="220" customFormat="1" ht="15.6" hidden="1">
      <c r="A44" s="660" t="s">
        <v>201</v>
      </c>
      <c r="B44" s="661" t="s">
        <v>208</v>
      </c>
      <c r="C44" s="662"/>
      <c r="D44" s="662"/>
      <c r="E44" s="652"/>
      <c r="F44" s="224"/>
      <c r="G44" s="224"/>
      <c r="H44" s="224"/>
    </row>
    <row r="45" spans="1:8" s="220" customFormat="1" ht="15.6" hidden="1">
      <c r="A45" s="663" t="s">
        <v>37</v>
      </c>
      <c r="B45" s="661" t="s">
        <v>209</v>
      </c>
      <c r="C45" s="664"/>
      <c r="D45" s="664"/>
      <c r="E45" s="652"/>
      <c r="F45" s="224"/>
      <c r="G45" s="224"/>
      <c r="H45" s="224"/>
    </row>
    <row r="46" spans="1:8" s="220" customFormat="1" ht="15.6" hidden="1">
      <c r="A46" s="663" t="s">
        <v>37</v>
      </c>
      <c r="B46" s="661" t="s">
        <v>210</v>
      </c>
      <c r="C46" s="664"/>
      <c r="D46" s="664"/>
      <c r="E46" s="652"/>
      <c r="F46" s="224"/>
      <c r="G46" s="224"/>
      <c r="H46" s="224"/>
    </row>
    <row r="47" spans="1:8" s="220" customFormat="1" ht="15.6" hidden="1">
      <c r="A47" s="663" t="s">
        <v>37</v>
      </c>
      <c r="B47" s="661" t="s">
        <v>211</v>
      </c>
      <c r="C47" s="664"/>
      <c r="D47" s="664"/>
      <c r="E47" s="652"/>
      <c r="F47" s="224"/>
      <c r="G47" s="224"/>
      <c r="H47" s="224"/>
    </row>
    <row r="48" spans="1:8" s="220" customFormat="1" ht="15.6" hidden="1">
      <c r="A48" s="663" t="s">
        <v>37</v>
      </c>
      <c r="B48" s="661" t="s">
        <v>212</v>
      </c>
      <c r="C48" s="664"/>
      <c r="D48" s="664"/>
      <c r="E48" s="652"/>
      <c r="F48" s="224"/>
      <c r="G48" s="224"/>
      <c r="H48" s="224"/>
    </row>
    <row r="49" spans="1:8" s="220" customFormat="1" ht="15.6" hidden="1">
      <c r="A49" s="660" t="s">
        <v>203</v>
      </c>
      <c r="B49" s="661" t="s">
        <v>213</v>
      </c>
      <c r="C49" s="664"/>
      <c r="D49" s="664"/>
      <c r="E49" s="652"/>
      <c r="F49" s="224"/>
      <c r="G49" s="224"/>
      <c r="H49" s="224"/>
    </row>
    <row r="50" spans="1:8" ht="31.2" hidden="1">
      <c r="A50" s="653" t="s">
        <v>205</v>
      </c>
      <c r="B50" s="665" t="s">
        <v>214</v>
      </c>
      <c r="C50" s="507"/>
      <c r="D50" s="507"/>
      <c r="E50" s="652"/>
    </row>
    <row r="51" spans="1:8" ht="15.6" hidden="1">
      <c r="A51" s="653" t="s">
        <v>215</v>
      </c>
      <c r="B51" s="665" t="s">
        <v>216</v>
      </c>
      <c r="C51" s="507"/>
      <c r="D51" s="507"/>
      <c r="E51" s="652"/>
    </row>
    <row r="52" spans="1:8" ht="31.2">
      <c r="A52" s="517" t="s">
        <v>201</v>
      </c>
      <c r="B52" s="518" t="s">
        <v>202</v>
      </c>
      <c r="C52" s="507">
        <f>'53'!C45</f>
        <v>0</v>
      </c>
      <c r="D52" s="507">
        <f>'53'!F45</f>
        <v>3109440000</v>
      </c>
      <c r="E52" s="655"/>
    </row>
    <row r="53" spans="1:8" ht="31.2">
      <c r="A53" s="517" t="s">
        <v>203</v>
      </c>
      <c r="B53" s="518" t="s">
        <v>204</v>
      </c>
      <c r="C53" s="507">
        <f>'53'!C46</f>
        <v>0</v>
      </c>
      <c r="D53" s="507">
        <f>'53'!F46</f>
        <v>0</v>
      </c>
      <c r="E53" s="655"/>
    </row>
    <row r="54" spans="1:8" ht="46.8">
      <c r="A54" s="517" t="s">
        <v>205</v>
      </c>
      <c r="B54" s="518" t="s">
        <v>772</v>
      </c>
      <c r="C54" s="507">
        <f>'53'!C47</f>
        <v>0</v>
      </c>
      <c r="D54" s="507">
        <f>'53'!F47</f>
        <v>2004977000</v>
      </c>
      <c r="E54" s="655"/>
    </row>
    <row r="55" spans="1:8" ht="15.6">
      <c r="A55" s="642" t="s">
        <v>26</v>
      </c>
      <c r="B55" s="650" t="s">
        <v>217</v>
      </c>
      <c r="C55" s="651"/>
      <c r="D55" s="651"/>
      <c r="E55" s="652"/>
    </row>
    <row r="56" spans="1:8" ht="15.6">
      <c r="A56" s="653">
        <v>1</v>
      </c>
      <c r="B56" s="654" t="s">
        <v>108</v>
      </c>
      <c r="C56" s="666"/>
      <c r="D56" s="507"/>
      <c r="E56" s="655"/>
    </row>
    <row r="57" spans="1:8" ht="15.6">
      <c r="A57" s="653">
        <v>2</v>
      </c>
      <c r="B57" s="654" t="s">
        <v>109</v>
      </c>
      <c r="C57" s="666"/>
      <c r="D57" s="507"/>
      <c r="E57" s="655"/>
    </row>
    <row r="58" spans="1:8" s="647" customFormat="1" ht="19.5" hidden="1" customHeight="1">
      <c r="A58" s="642">
        <v>1</v>
      </c>
      <c r="B58" s="667" t="s">
        <v>218</v>
      </c>
      <c r="C58" s="668"/>
      <c r="D58" s="668"/>
      <c r="E58" s="652" t="e">
        <f t="shared" ref="E58:E111" si="1">D58/C58*100</f>
        <v>#DIV/0!</v>
      </c>
      <c r="F58" s="646"/>
      <c r="G58" s="646"/>
      <c r="H58" s="646"/>
    </row>
    <row r="59" spans="1:8" ht="15.6" hidden="1">
      <c r="A59" s="669" t="s">
        <v>37</v>
      </c>
      <c r="B59" s="670" t="s">
        <v>219</v>
      </c>
      <c r="C59" s="671"/>
      <c r="D59" s="672"/>
      <c r="E59" s="652" t="e">
        <f t="shared" si="1"/>
        <v>#DIV/0!</v>
      </c>
    </row>
    <row r="60" spans="1:8" ht="15.6" hidden="1">
      <c r="A60" s="669" t="s">
        <v>37</v>
      </c>
      <c r="B60" s="670" t="s">
        <v>220</v>
      </c>
      <c r="C60" s="671"/>
      <c r="D60" s="672"/>
      <c r="E60" s="652" t="e">
        <f t="shared" si="1"/>
        <v>#DIV/0!</v>
      </c>
    </row>
    <row r="61" spans="1:8" ht="31.2" hidden="1">
      <c r="A61" s="669" t="s">
        <v>37</v>
      </c>
      <c r="B61" s="670" t="s">
        <v>221</v>
      </c>
      <c r="C61" s="671"/>
      <c r="D61" s="672"/>
      <c r="E61" s="652" t="e">
        <f t="shared" si="1"/>
        <v>#DIV/0!</v>
      </c>
    </row>
    <row r="62" spans="1:8" ht="31.2" hidden="1">
      <c r="A62" s="669" t="s">
        <v>37</v>
      </c>
      <c r="B62" s="670" t="s">
        <v>222</v>
      </c>
      <c r="C62" s="673"/>
      <c r="D62" s="672"/>
      <c r="E62" s="652" t="e">
        <f t="shared" si="1"/>
        <v>#DIV/0!</v>
      </c>
    </row>
    <row r="63" spans="1:8" ht="15.6" hidden="1">
      <c r="A63" s="669" t="s">
        <v>37</v>
      </c>
      <c r="B63" s="658" t="s">
        <v>223</v>
      </c>
      <c r="C63" s="674"/>
      <c r="D63" s="672"/>
      <c r="E63" s="652" t="e">
        <f t="shared" si="1"/>
        <v>#DIV/0!</v>
      </c>
    </row>
    <row r="64" spans="1:8" ht="28.5" hidden="1" customHeight="1">
      <c r="A64" s="669" t="s">
        <v>37</v>
      </c>
      <c r="B64" s="658" t="s">
        <v>224</v>
      </c>
      <c r="C64" s="674"/>
      <c r="D64" s="672"/>
      <c r="E64" s="652" t="e">
        <f t="shared" si="1"/>
        <v>#DIV/0!</v>
      </c>
    </row>
    <row r="65" spans="1:5" ht="31.2" hidden="1">
      <c r="A65" s="669" t="s">
        <v>37</v>
      </c>
      <c r="B65" s="658" t="s">
        <v>225</v>
      </c>
      <c r="C65" s="674"/>
      <c r="D65" s="672"/>
      <c r="E65" s="652" t="e">
        <f t="shared" si="1"/>
        <v>#DIV/0!</v>
      </c>
    </row>
    <row r="66" spans="1:5" ht="27.6" hidden="1" customHeight="1">
      <c r="A66" s="669" t="s">
        <v>37</v>
      </c>
      <c r="B66" s="658" t="s">
        <v>226</v>
      </c>
      <c r="C66" s="674"/>
      <c r="D66" s="672"/>
      <c r="E66" s="652" t="e">
        <f t="shared" si="1"/>
        <v>#DIV/0!</v>
      </c>
    </row>
    <row r="67" spans="1:5" ht="19.5" hidden="1" customHeight="1">
      <c r="A67" s="669" t="s">
        <v>37</v>
      </c>
      <c r="B67" s="670" t="s">
        <v>227</v>
      </c>
      <c r="C67" s="674"/>
      <c r="D67" s="672"/>
      <c r="E67" s="652" t="e">
        <f t="shared" si="1"/>
        <v>#DIV/0!</v>
      </c>
    </row>
    <row r="68" spans="1:5" ht="31.2" hidden="1">
      <c r="A68" s="669" t="s">
        <v>37</v>
      </c>
      <c r="B68" s="670" t="s">
        <v>228</v>
      </c>
      <c r="C68" s="674"/>
      <c r="D68" s="672"/>
      <c r="E68" s="652" t="e">
        <f t="shared" si="1"/>
        <v>#DIV/0!</v>
      </c>
    </row>
    <row r="69" spans="1:5" ht="31.2" hidden="1">
      <c r="A69" s="669" t="s">
        <v>37</v>
      </c>
      <c r="B69" s="658" t="s">
        <v>229</v>
      </c>
      <c r="C69" s="674"/>
      <c r="D69" s="672"/>
      <c r="E69" s="652" t="e">
        <f t="shared" si="1"/>
        <v>#DIV/0!</v>
      </c>
    </row>
    <row r="70" spans="1:5" ht="31.2" hidden="1">
      <c r="A70" s="669" t="s">
        <v>37</v>
      </c>
      <c r="B70" s="658" t="s">
        <v>230</v>
      </c>
      <c r="C70" s="674"/>
      <c r="D70" s="672"/>
      <c r="E70" s="652" t="e">
        <f t="shared" si="1"/>
        <v>#DIV/0!</v>
      </c>
    </row>
    <row r="71" spans="1:5" ht="15.6" hidden="1">
      <c r="A71" s="669" t="s">
        <v>37</v>
      </c>
      <c r="B71" s="670" t="s">
        <v>231</v>
      </c>
      <c r="C71" s="674"/>
      <c r="D71" s="672"/>
      <c r="E71" s="652" t="e">
        <f t="shared" si="1"/>
        <v>#DIV/0!</v>
      </c>
    </row>
    <row r="72" spans="1:5" ht="15.6" hidden="1">
      <c r="A72" s="669" t="s">
        <v>37</v>
      </c>
      <c r="B72" s="670" t="s">
        <v>232</v>
      </c>
      <c r="C72" s="674"/>
      <c r="D72" s="672"/>
      <c r="E72" s="652" t="e">
        <f t="shared" si="1"/>
        <v>#DIV/0!</v>
      </c>
    </row>
    <row r="73" spans="1:5" ht="15.6" hidden="1">
      <c r="A73" s="669" t="s">
        <v>37</v>
      </c>
      <c r="B73" s="670" t="s">
        <v>233</v>
      </c>
      <c r="C73" s="674"/>
      <c r="D73" s="672"/>
      <c r="E73" s="652" t="e">
        <f t="shared" si="1"/>
        <v>#DIV/0!</v>
      </c>
    </row>
    <row r="74" spans="1:5" ht="15.6" hidden="1">
      <c r="A74" s="669" t="s">
        <v>37</v>
      </c>
      <c r="B74" s="670" t="s">
        <v>234</v>
      </c>
      <c r="C74" s="674"/>
      <c r="D74" s="672"/>
      <c r="E74" s="652" t="e">
        <f t="shared" si="1"/>
        <v>#DIV/0!</v>
      </c>
    </row>
    <row r="75" spans="1:5" ht="31.2" hidden="1">
      <c r="A75" s="669" t="s">
        <v>37</v>
      </c>
      <c r="B75" s="670" t="s">
        <v>235</v>
      </c>
      <c r="C75" s="674"/>
      <c r="D75" s="672"/>
      <c r="E75" s="652" t="e">
        <f t="shared" si="1"/>
        <v>#DIV/0!</v>
      </c>
    </row>
    <row r="76" spans="1:5" ht="31.2" hidden="1">
      <c r="A76" s="669" t="s">
        <v>37</v>
      </c>
      <c r="B76" s="670" t="s">
        <v>236</v>
      </c>
      <c r="C76" s="674"/>
      <c r="D76" s="672"/>
      <c r="E76" s="652" t="e">
        <f t="shared" si="1"/>
        <v>#DIV/0!</v>
      </c>
    </row>
    <row r="77" spans="1:5" ht="15.6" hidden="1">
      <c r="A77" s="669" t="s">
        <v>37</v>
      </c>
      <c r="B77" s="670" t="s">
        <v>237</v>
      </c>
      <c r="C77" s="674"/>
      <c r="D77" s="672"/>
      <c r="E77" s="652" t="e">
        <f t="shared" si="1"/>
        <v>#DIV/0!</v>
      </c>
    </row>
    <row r="78" spans="1:5" ht="31.2" hidden="1">
      <c r="A78" s="669" t="s">
        <v>37</v>
      </c>
      <c r="B78" s="670" t="s">
        <v>238</v>
      </c>
      <c r="C78" s="674"/>
      <c r="D78" s="672"/>
      <c r="E78" s="652" t="e">
        <f t="shared" si="1"/>
        <v>#DIV/0!</v>
      </c>
    </row>
    <row r="79" spans="1:5" ht="31.2" hidden="1">
      <c r="A79" s="669" t="s">
        <v>37</v>
      </c>
      <c r="B79" s="670" t="s">
        <v>239</v>
      </c>
      <c r="C79" s="674"/>
      <c r="D79" s="672"/>
      <c r="E79" s="652" t="e">
        <f t="shared" si="1"/>
        <v>#DIV/0!</v>
      </c>
    </row>
    <row r="80" spans="1:5" ht="15.6" hidden="1">
      <c r="A80" s="669" t="s">
        <v>37</v>
      </c>
      <c r="B80" s="670" t="s">
        <v>227</v>
      </c>
      <c r="C80" s="674"/>
      <c r="D80" s="672"/>
      <c r="E80" s="652" t="e">
        <f t="shared" si="1"/>
        <v>#DIV/0!</v>
      </c>
    </row>
    <row r="81" spans="1:8" ht="31.2" hidden="1">
      <c r="A81" s="669" t="s">
        <v>37</v>
      </c>
      <c r="B81" s="670" t="s">
        <v>240</v>
      </c>
      <c r="C81" s="674"/>
      <c r="D81" s="672"/>
      <c r="E81" s="652" t="e">
        <f t="shared" si="1"/>
        <v>#DIV/0!</v>
      </c>
    </row>
    <row r="82" spans="1:8" ht="31.2" hidden="1">
      <c r="A82" s="669" t="s">
        <v>37</v>
      </c>
      <c r="B82" s="670" t="s">
        <v>241</v>
      </c>
      <c r="C82" s="674"/>
      <c r="D82" s="672"/>
      <c r="E82" s="652" t="e">
        <f t="shared" si="1"/>
        <v>#DIV/0!</v>
      </c>
    </row>
    <row r="83" spans="1:8" ht="15.6" hidden="1">
      <c r="A83" s="669" t="s">
        <v>37</v>
      </c>
      <c r="B83" s="670" t="s">
        <v>242</v>
      </c>
      <c r="C83" s="674"/>
      <c r="D83" s="672"/>
      <c r="E83" s="652" t="e">
        <f t="shared" si="1"/>
        <v>#DIV/0!</v>
      </c>
    </row>
    <row r="84" spans="1:8" ht="31.2" hidden="1">
      <c r="A84" s="669" t="s">
        <v>37</v>
      </c>
      <c r="B84" s="670" t="s">
        <v>243</v>
      </c>
      <c r="C84" s="674"/>
      <c r="D84" s="672"/>
      <c r="E84" s="652" t="e">
        <f t="shared" si="1"/>
        <v>#DIV/0!</v>
      </c>
    </row>
    <row r="85" spans="1:8" ht="31.2" hidden="1">
      <c r="A85" s="669" t="s">
        <v>37</v>
      </c>
      <c r="B85" s="670" t="s">
        <v>244</v>
      </c>
      <c r="C85" s="674"/>
      <c r="D85" s="672"/>
      <c r="E85" s="652" t="e">
        <f t="shared" si="1"/>
        <v>#DIV/0!</v>
      </c>
    </row>
    <row r="86" spans="1:8" s="647" customFormat="1" ht="15.6" hidden="1">
      <c r="A86" s="642">
        <v>2</v>
      </c>
      <c r="B86" s="667" t="s">
        <v>245</v>
      </c>
      <c r="C86" s="675"/>
      <c r="D86" s="675"/>
      <c r="E86" s="652" t="e">
        <f t="shared" si="1"/>
        <v>#DIV/0!</v>
      </c>
      <c r="F86" s="646"/>
      <c r="G86" s="646"/>
      <c r="H86" s="646"/>
    </row>
    <row r="87" spans="1:8" ht="31.2" hidden="1">
      <c r="A87" s="669" t="s">
        <v>37</v>
      </c>
      <c r="B87" s="676" t="s">
        <v>246</v>
      </c>
      <c r="C87" s="672"/>
      <c r="D87" s="672"/>
      <c r="E87" s="652" t="e">
        <f t="shared" si="1"/>
        <v>#DIV/0!</v>
      </c>
    </row>
    <row r="88" spans="1:8" ht="31.2" hidden="1">
      <c r="A88" s="669" t="s">
        <v>37</v>
      </c>
      <c r="B88" s="676" t="s">
        <v>247</v>
      </c>
      <c r="C88" s="672"/>
      <c r="D88" s="672"/>
      <c r="E88" s="652" t="e">
        <f t="shared" si="1"/>
        <v>#DIV/0!</v>
      </c>
    </row>
    <row r="89" spans="1:8" ht="46.8" hidden="1">
      <c r="A89" s="669" t="s">
        <v>37</v>
      </c>
      <c r="B89" s="676" t="s">
        <v>248</v>
      </c>
      <c r="C89" s="672"/>
      <c r="D89" s="672"/>
      <c r="E89" s="652" t="e">
        <f t="shared" si="1"/>
        <v>#DIV/0!</v>
      </c>
    </row>
    <row r="90" spans="1:8" ht="31.2" hidden="1">
      <c r="A90" s="669" t="s">
        <v>37</v>
      </c>
      <c r="B90" s="676" t="s">
        <v>249</v>
      </c>
      <c r="C90" s="672"/>
      <c r="D90" s="672"/>
      <c r="E90" s="652" t="e">
        <f t="shared" si="1"/>
        <v>#DIV/0!</v>
      </c>
    </row>
    <row r="91" spans="1:8" ht="15.6" hidden="1">
      <c r="A91" s="669" t="s">
        <v>37</v>
      </c>
      <c r="B91" s="676" t="s">
        <v>250</v>
      </c>
      <c r="C91" s="672"/>
      <c r="D91" s="672"/>
      <c r="E91" s="652" t="e">
        <f t="shared" si="1"/>
        <v>#DIV/0!</v>
      </c>
    </row>
    <row r="92" spans="1:8" ht="46.8" hidden="1">
      <c r="A92" s="669" t="s">
        <v>37</v>
      </c>
      <c r="B92" s="676" t="s">
        <v>251</v>
      </c>
      <c r="C92" s="672"/>
      <c r="D92" s="672"/>
      <c r="E92" s="652" t="e">
        <f t="shared" si="1"/>
        <v>#DIV/0!</v>
      </c>
    </row>
    <row r="93" spans="1:8" ht="31.2" hidden="1">
      <c r="A93" s="669" t="s">
        <v>37</v>
      </c>
      <c r="B93" s="676" t="s">
        <v>252</v>
      </c>
      <c r="C93" s="672"/>
      <c r="D93" s="677"/>
      <c r="E93" s="652" t="e">
        <f t="shared" si="1"/>
        <v>#DIV/0!</v>
      </c>
    </row>
    <row r="94" spans="1:8" ht="46.8" hidden="1">
      <c r="A94" s="669" t="s">
        <v>37</v>
      </c>
      <c r="B94" s="676" t="s">
        <v>253</v>
      </c>
      <c r="C94" s="672"/>
      <c r="D94" s="672"/>
      <c r="E94" s="652" t="e">
        <f t="shared" si="1"/>
        <v>#DIV/0!</v>
      </c>
    </row>
    <row r="95" spans="1:8" ht="31.2" hidden="1">
      <c r="A95" s="669" t="s">
        <v>37</v>
      </c>
      <c r="B95" s="676" t="s">
        <v>254</v>
      </c>
      <c r="C95" s="672"/>
      <c r="D95" s="672"/>
      <c r="E95" s="652" t="e">
        <f t="shared" si="1"/>
        <v>#DIV/0!</v>
      </c>
    </row>
    <row r="96" spans="1:8" ht="31.2" hidden="1">
      <c r="A96" s="669" t="s">
        <v>37</v>
      </c>
      <c r="B96" s="676" t="s">
        <v>255</v>
      </c>
      <c r="C96" s="672"/>
      <c r="D96" s="672"/>
      <c r="E96" s="652" t="e">
        <f t="shared" si="1"/>
        <v>#DIV/0!</v>
      </c>
    </row>
    <row r="97" spans="1:5" ht="15.6" hidden="1">
      <c r="A97" s="669" t="s">
        <v>37</v>
      </c>
      <c r="B97" s="676" t="s">
        <v>256</v>
      </c>
      <c r="C97" s="672"/>
      <c r="D97" s="672"/>
      <c r="E97" s="652" t="e">
        <f t="shared" si="1"/>
        <v>#DIV/0!</v>
      </c>
    </row>
    <row r="98" spans="1:5" ht="15.6" hidden="1">
      <c r="A98" s="669" t="s">
        <v>37</v>
      </c>
      <c r="B98" s="676" t="s">
        <v>257</v>
      </c>
      <c r="C98" s="672"/>
      <c r="D98" s="672"/>
      <c r="E98" s="652" t="e">
        <f t="shared" si="1"/>
        <v>#DIV/0!</v>
      </c>
    </row>
    <row r="99" spans="1:5" ht="15.6" hidden="1">
      <c r="A99" s="669" t="s">
        <v>37</v>
      </c>
      <c r="B99" s="676" t="s">
        <v>258</v>
      </c>
      <c r="C99" s="672"/>
      <c r="D99" s="672"/>
      <c r="E99" s="652" t="e">
        <f t="shared" si="1"/>
        <v>#DIV/0!</v>
      </c>
    </row>
    <row r="100" spans="1:5" ht="31.2" hidden="1">
      <c r="A100" s="669" t="s">
        <v>37</v>
      </c>
      <c r="B100" s="676" t="s">
        <v>259</v>
      </c>
      <c r="C100" s="672"/>
      <c r="D100" s="672"/>
      <c r="E100" s="652" t="e">
        <f t="shared" si="1"/>
        <v>#DIV/0!</v>
      </c>
    </row>
    <row r="101" spans="1:5" ht="15.6" hidden="1">
      <c r="A101" s="669" t="s">
        <v>37</v>
      </c>
      <c r="B101" s="676" t="s">
        <v>260</v>
      </c>
      <c r="C101" s="672"/>
      <c r="D101" s="672"/>
      <c r="E101" s="652" t="e">
        <f t="shared" si="1"/>
        <v>#DIV/0!</v>
      </c>
    </row>
    <row r="102" spans="1:5" ht="15.6" hidden="1">
      <c r="A102" s="669" t="s">
        <v>37</v>
      </c>
      <c r="B102" s="676" t="s">
        <v>261</v>
      </c>
      <c r="C102" s="672"/>
      <c r="D102" s="672"/>
      <c r="E102" s="652" t="e">
        <f t="shared" si="1"/>
        <v>#DIV/0!</v>
      </c>
    </row>
    <row r="103" spans="1:5" ht="15.6" hidden="1">
      <c r="A103" s="669" t="s">
        <v>37</v>
      </c>
      <c r="B103" s="676" t="s">
        <v>262</v>
      </c>
      <c r="C103" s="672"/>
      <c r="D103" s="672"/>
      <c r="E103" s="652" t="e">
        <f t="shared" si="1"/>
        <v>#DIV/0!</v>
      </c>
    </row>
    <row r="104" spans="1:5" ht="15.6" hidden="1">
      <c r="A104" s="669" t="s">
        <v>37</v>
      </c>
      <c r="B104" s="676" t="s">
        <v>263</v>
      </c>
      <c r="C104" s="672"/>
      <c r="D104" s="672"/>
      <c r="E104" s="652" t="e">
        <f t="shared" si="1"/>
        <v>#DIV/0!</v>
      </c>
    </row>
    <row r="105" spans="1:5" ht="15.6" hidden="1">
      <c r="A105" s="669" t="s">
        <v>37</v>
      </c>
      <c r="B105" s="676" t="s">
        <v>264</v>
      </c>
      <c r="C105" s="672"/>
      <c r="D105" s="672"/>
      <c r="E105" s="652" t="e">
        <f t="shared" si="1"/>
        <v>#DIV/0!</v>
      </c>
    </row>
    <row r="106" spans="1:5" ht="46.8" hidden="1">
      <c r="A106" s="669" t="s">
        <v>37</v>
      </c>
      <c r="B106" s="676" t="s">
        <v>265</v>
      </c>
      <c r="C106" s="672"/>
      <c r="D106" s="672"/>
      <c r="E106" s="652" t="e">
        <f t="shared" si="1"/>
        <v>#DIV/0!</v>
      </c>
    </row>
    <row r="107" spans="1:5" ht="15.6" hidden="1">
      <c r="A107" s="669" t="s">
        <v>37</v>
      </c>
      <c r="B107" s="676" t="s">
        <v>266</v>
      </c>
      <c r="C107" s="672"/>
      <c r="D107" s="672"/>
      <c r="E107" s="652" t="e">
        <f t="shared" si="1"/>
        <v>#DIV/0!</v>
      </c>
    </row>
    <row r="108" spans="1:5" ht="31.2" hidden="1">
      <c r="A108" s="669" t="s">
        <v>37</v>
      </c>
      <c r="B108" s="676" t="s">
        <v>267</v>
      </c>
      <c r="C108" s="672"/>
      <c r="D108" s="672"/>
      <c r="E108" s="652" t="e">
        <f t="shared" si="1"/>
        <v>#DIV/0!</v>
      </c>
    </row>
    <row r="109" spans="1:5" ht="31.2" hidden="1">
      <c r="A109" s="669" t="s">
        <v>37</v>
      </c>
      <c r="B109" s="676" t="s">
        <v>268</v>
      </c>
      <c r="C109" s="672"/>
      <c r="D109" s="672"/>
      <c r="E109" s="652" t="e">
        <f t="shared" si="1"/>
        <v>#DIV/0!</v>
      </c>
    </row>
    <row r="110" spans="1:5" ht="15.6" hidden="1">
      <c r="A110" s="669" t="s">
        <v>37</v>
      </c>
      <c r="B110" s="676" t="s">
        <v>269</v>
      </c>
      <c r="C110" s="672"/>
      <c r="D110" s="672"/>
      <c r="E110" s="652" t="e">
        <f t="shared" si="1"/>
        <v>#DIV/0!</v>
      </c>
    </row>
    <row r="111" spans="1:5" ht="15.6" hidden="1">
      <c r="A111" s="669" t="s">
        <v>37</v>
      </c>
      <c r="B111" s="676" t="s">
        <v>270</v>
      </c>
      <c r="C111" s="672"/>
      <c r="D111" s="672"/>
      <c r="E111" s="652" t="e">
        <f t="shared" si="1"/>
        <v>#DIV/0!</v>
      </c>
    </row>
    <row r="112" spans="1:5" ht="15.6">
      <c r="A112" s="642" t="s">
        <v>113</v>
      </c>
      <c r="B112" s="650" t="s">
        <v>271</v>
      </c>
      <c r="C112" s="651"/>
      <c r="D112" s="651">
        <v>303249645</v>
      </c>
      <c r="E112" s="655"/>
    </row>
    <row r="113" spans="1:5" ht="15.6">
      <c r="A113" s="642" t="s">
        <v>115</v>
      </c>
      <c r="B113" s="650" t="s">
        <v>272</v>
      </c>
      <c r="C113" s="507"/>
      <c r="D113" s="651">
        <v>40361188544</v>
      </c>
      <c r="E113" s="655"/>
    </row>
    <row r="114" spans="1:5">
      <c r="D114" s="648"/>
    </row>
  </sheetData>
  <mergeCells count="4">
    <mergeCell ref="A1:B1"/>
    <mergeCell ref="A2:E2"/>
    <mergeCell ref="A3:E3"/>
    <mergeCell ref="A4:E4"/>
  </mergeCells>
  <pageMargins left="0.42" right="0.26" top="0.59055118110236204" bottom="0.62992125984252001" header="0.31496062992126" footer="0.31496062992126"/>
  <pageSetup paperSize="9" scale="85" orientation="portrait" r:id="rId1"/>
  <headerFooter>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M47"/>
  <sheetViews>
    <sheetView zoomScale="130" zoomScaleNormal="130" workbookViewId="0">
      <selection activeCell="M11" sqref="M11"/>
    </sheetView>
  </sheetViews>
  <sheetFormatPr defaultColWidth="8.88671875" defaultRowHeight="14.4"/>
  <cols>
    <col min="1" max="1" width="6.109375" style="193" customWidth="1"/>
    <col min="2" max="2" width="47.88671875" style="193" customWidth="1"/>
    <col min="3" max="5" width="12.109375" style="194" customWidth="1"/>
    <col min="6" max="6" width="12.33203125" style="194" customWidth="1"/>
    <col min="7" max="7" width="16.33203125" style="193" hidden="1" customWidth="1"/>
    <col min="8" max="8" width="15.88671875" style="193" hidden="1" customWidth="1"/>
    <col min="9" max="9" width="8.88671875" style="193" hidden="1" customWidth="1"/>
    <col min="10" max="10" width="10.5546875" style="193" hidden="1" customWidth="1"/>
    <col min="11" max="11" width="8.88671875" style="193"/>
    <col min="12" max="13" width="16.88671875" style="193" bestFit="1" customWidth="1"/>
    <col min="14" max="242" width="8.88671875" style="193"/>
    <col min="243" max="243" width="6.109375" style="193" customWidth="1"/>
    <col min="244" max="244" width="47.88671875" style="193" customWidth="1"/>
    <col min="245" max="245" width="13.88671875" style="193" customWidth="1"/>
    <col min="246" max="246" width="14.5546875" style="193" customWidth="1"/>
    <col min="247" max="247" width="13.109375" style="193" customWidth="1"/>
    <col min="248" max="248" width="13.33203125" style="193" customWidth="1"/>
    <col min="249" max="249" width="14.109375" style="193" customWidth="1"/>
    <col min="250" max="250" width="13" style="193" customWidth="1"/>
    <col min="251" max="498" width="8.88671875" style="193"/>
    <col min="499" max="499" width="6.109375" style="193" customWidth="1"/>
    <col min="500" max="500" width="47.88671875" style="193" customWidth="1"/>
    <col min="501" max="501" width="13.88671875" style="193" customWidth="1"/>
    <col min="502" max="502" width="14.5546875" style="193" customWidth="1"/>
    <col min="503" max="503" width="13.109375" style="193" customWidth="1"/>
    <col min="504" max="504" width="13.33203125" style="193" customWidth="1"/>
    <col min="505" max="505" width="14.109375" style="193" customWidth="1"/>
    <col min="506" max="506" width="13" style="193" customWidth="1"/>
    <col min="507" max="754" width="8.88671875" style="193"/>
    <col min="755" max="755" width="6.109375" style="193" customWidth="1"/>
    <col min="756" max="756" width="47.88671875" style="193" customWidth="1"/>
    <col min="757" max="757" width="13.88671875" style="193" customWidth="1"/>
    <col min="758" max="758" width="14.5546875" style="193" customWidth="1"/>
    <col min="759" max="759" width="13.109375" style="193" customWidth="1"/>
    <col min="760" max="760" width="13.33203125" style="193" customWidth="1"/>
    <col min="761" max="761" width="14.109375" style="193" customWidth="1"/>
    <col min="762" max="762" width="13" style="193" customWidth="1"/>
    <col min="763" max="1010" width="8.88671875" style="193"/>
    <col min="1011" max="1011" width="6.109375" style="193" customWidth="1"/>
    <col min="1012" max="1012" width="47.88671875" style="193" customWidth="1"/>
    <col min="1013" max="1013" width="13.88671875" style="193" customWidth="1"/>
    <col min="1014" max="1014" width="14.5546875" style="193" customWidth="1"/>
    <col min="1015" max="1015" width="13.109375" style="193" customWidth="1"/>
    <col min="1016" max="1016" width="13.33203125" style="193" customWidth="1"/>
    <col min="1017" max="1017" width="14.109375" style="193" customWidth="1"/>
    <col min="1018" max="1018" width="13" style="193" customWidth="1"/>
    <col min="1019" max="1266" width="8.88671875" style="193"/>
    <col min="1267" max="1267" width="6.109375" style="193" customWidth="1"/>
    <col min="1268" max="1268" width="47.88671875" style="193" customWidth="1"/>
    <col min="1269" max="1269" width="13.88671875" style="193" customWidth="1"/>
    <col min="1270" max="1270" width="14.5546875" style="193" customWidth="1"/>
    <col min="1271" max="1271" width="13.109375" style="193" customWidth="1"/>
    <col min="1272" max="1272" width="13.33203125" style="193" customWidth="1"/>
    <col min="1273" max="1273" width="14.109375" style="193" customWidth="1"/>
    <col min="1274" max="1274" width="13" style="193" customWidth="1"/>
    <col min="1275" max="1522" width="8.88671875" style="193"/>
    <col min="1523" max="1523" width="6.109375" style="193" customWidth="1"/>
    <col min="1524" max="1524" width="47.88671875" style="193" customWidth="1"/>
    <col min="1525" max="1525" width="13.88671875" style="193" customWidth="1"/>
    <col min="1526" max="1526" width="14.5546875" style="193" customWidth="1"/>
    <col min="1527" max="1527" width="13.109375" style="193" customWidth="1"/>
    <col min="1528" max="1528" width="13.33203125" style="193" customWidth="1"/>
    <col min="1529" max="1529" width="14.109375" style="193" customWidth="1"/>
    <col min="1530" max="1530" width="13" style="193" customWidth="1"/>
    <col min="1531" max="1778" width="8.88671875" style="193"/>
    <col min="1779" max="1779" width="6.109375" style="193" customWidth="1"/>
    <col min="1780" max="1780" width="47.88671875" style="193" customWidth="1"/>
    <col min="1781" max="1781" width="13.88671875" style="193" customWidth="1"/>
    <col min="1782" max="1782" width="14.5546875" style="193" customWidth="1"/>
    <col min="1783" max="1783" width="13.109375" style="193" customWidth="1"/>
    <col min="1784" max="1784" width="13.33203125" style="193" customWidth="1"/>
    <col min="1785" max="1785" width="14.109375" style="193" customWidth="1"/>
    <col min="1786" max="1786" width="13" style="193" customWidth="1"/>
    <col min="1787" max="2034" width="8.88671875" style="193"/>
    <col min="2035" max="2035" width="6.109375" style="193" customWidth="1"/>
    <col min="2036" max="2036" width="47.88671875" style="193" customWidth="1"/>
    <col min="2037" max="2037" width="13.88671875" style="193" customWidth="1"/>
    <col min="2038" max="2038" width="14.5546875" style="193" customWidth="1"/>
    <col min="2039" max="2039" width="13.109375" style="193" customWidth="1"/>
    <col min="2040" max="2040" width="13.33203125" style="193" customWidth="1"/>
    <col min="2041" max="2041" width="14.109375" style="193" customWidth="1"/>
    <col min="2042" max="2042" width="13" style="193" customWidth="1"/>
    <col min="2043" max="2290" width="8.88671875" style="193"/>
    <col min="2291" max="2291" width="6.109375" style="193" customWidth="1"/>
    <col min="2292" max="2292" width="47.88671875" style="193" customWidth="1"/>
    <col min="2293" max="2293" width="13.88671875" style="193" customWidth="1"/>
    <col min="2294" max="2294" width="14.5546875" style="193" customWidth="1"/>
    <col min="2295" max="2295" width="13.109375" style="193" customWidth="1"/>
    <col min="2296" max="2296" width="13.33203125" style="193" customWidth="1"/>
    <col min="2297" max="2297" width="14.109375" style="193" customWidth="1"/>
    <col min="2298" max="2298" width="13" style="193" customWidth="1"/>
    <col min="2299" max="2546" width="8.88671875" style="193"/>
    <col min="2547" max="2547" width="6.109375" style="193" customWidth="1"/>
    <col min="2548" max="2548" width="47.88671875" style="193" customWidth="1"/>
    <col min="2549" max="2549" width="13.88671875" style="193" customWidth="1"/>
    <col min="2550" max="2550" width="14.5546875" style="193" customWidth="1"/>
    <col min="2551" max="2551" width="13.109375" style="193" customWidth="1"/>
    <col min="2552" max="2552" width="13.33203125" style="193" customWidth="1"/>
    <col min="2553" max="2553" width="14.109375" style="193" customWidth="1"/>
    <col min="2554" max="2554" width="13" style="193" customWidth="1"/>
    <col min="2555" max="2802" width="8.88671875" style="193"/>
    <col min="2803" max="2803" width="6.109375" style="193" customWidth="1"/>
    <col min="2804" max="2804" width="47.88671875" style="193" customWidth="1"/>
    <col min="2805" max="2805" width="13.88671875" style="193" customWidth="1"/>
    <col min="2806" max="2806" width="14.5546875" style="193" customWidth="1"/>
    <col min="2807" max="2807" width="13.109375" style="193" customWidth="1"/>
    <col min="2808" max="2808" width="13.33203125" style="193" customWidth="1"/>
    <col min="2809" max="2809" width="14.109375" style="193" customWidth="1"/>
    <col min="2810" max="2810" width="13" style="193" customWidth="1"/>
    <col min="2811" max="3058" width="8.88671875" style="193"/>
    <col min="3059" max="3059" width="6.109375" style="193" customWidth="1"/>
    <col min="3060" max="3060" width="47.88671875" style="193" customWidth="1"/>
    <col min="3061" max="3061" width="13.88671875" style="193" customWidth="1"/>
    <col min="3062" max="3062" width="14.5546875" style="193" customWidth="1"/>
    <col min="3063" max="3063" width="13.109375" style="193" customWidth="1"/>
    <col min="3064" max="3064" width="13.33203125" style="193" customWidth="1"/>
    <col min="3065" max="3065" width="14.109375" style="193" customWidth="1"/>
    <col min="3066" max="3066" width="13" style="193" customWidth="1"/>
    <col min="3067" max="3314" width="8.88671875" style="193"/>
    <col min="3315" max="3315" width="6.109375" style="193" customWidth="1"/>
    <col min="3316" max="3316" width="47.88671875" style="193" customWidth="1"/>
    <col min="3317" max="3317" width="13.88671875" style="193" customWidth="1"/>
    <col min="3318" max="3318" width="14.5546875" style="193" customWidth="1"/>
    <col min="3319" max="3319" width="13.109375" style="193" customWidth="1"/>
    <col min="3320" max="3320" width="13.33203125" style="193" customWidth="1"/>
    <col min="3321" max="3321" width="14.109375" style="193" customWidth="1"/>
    <col min="3322" max="3322" width="13" style="193" customWidth="1"/>
    <col min="3323" max="3570" width="8.88671875" style="193"/>
    <col min="3571" max="3571" width="6.109375" style="193" customWidth="1"/>
    <col min="3572" max="3572" width="47.88671875" style="193" customWidth="1"/>
    <col min="3573" max="3573" width="13.88671875" style="193" customWidth="1"/>
    <col min="3574" max="3574" width="14.5546875" style="193" customWidth="1"/>
    <col min="3575" max="3575" width="13.109375" style="193" customWidth="1"/>
    <col min="3576" max="3576" width="13.33203125" style="193" customWidth="1"/>
    <col min="3577" max="3577" width="14.109375" style="193" customWidth="1"/>
    <col min="3578" max="3578" width="13" style="193" customWidth="1"/>
    <col min="3579" max="3826" width="8.88671875" style="193"/>
    <col min="3827" max="3827" width="6.109375" style="193" customWidth="1"/>
    <col min="3828" max="3828" width="47.88671875" style="193" customWidth="1"/>
    <col min="3829" max="3829" width="13.88671875" style="193" customWidth="1"/>
    <col min="3830" max="3830" width="14.5546875" style="193" customWidth="1"/>
    <col min="3831" max="3831" width="13.109375" style="193" customWidth="1"/>
    <col min="3832" max="3832" width="13.33203125" style="193" customWidth="1"/>
    <col min="3833" max="3833" width="14.109375" style="193" customWidth="1"/>
    <col min="3834" max="3834" width="13" style="193" customWidth="1"/>
    <col min="3835" max="4082" width="8.88671875" style="193"/>
    <col min="4083" max="4083" width="6.109375" style="193" customWidth="1"/>
    <col min="4084" max="4084" width="47.88671875" style="193" customWidth="1"/>
    <col min="4085" max="4085" width="13.88671875" style="193" customWidth="1"/>
    <col min="4086" max="4086" width="14.5546875" style="193" customWidth="1"/>
    <col min="4087" max="4087" width="13.109375" style="193" customWidth="1"/>
    <col min="4088" max="4088" width="13.33203125" style="193" customWidth="1"/>
    <col min="4089" max="4089" width="14.109375" style="193" customWidth="1"/>
    <col min="4090" max="4090" width="13" style="193" customWidth="1"/>
    <col min="4091" max="4338" width="8.88671875" style="193"/>
    <col min="4339" max="4339" width="6.109375" style="193" customWidth="1"/>
    <col min="4340" max="4340" width="47.88671875" style="193" customWidth="1"/>
    <col min="4341" max="4341" width="13.88671875" style="193" customWidth="1"/>
    <col min="4342" max="4342" width="14.5546875" style="193" customWidth="1"/>
    <col min="4343" max="4343" width="13.109375" style="193" customWidth="1"/>
    <col min="4344" max="4344" width="13.33203125" style="193" customWidth="1"/>
    <col min="4345" max="4345" width="14.109375" style="193" customWidth="1"/>
    <col min="4346" max="4346" width="13" style="193" customWidth="1"/>
    <col min="4347" max="4594" width="8.88671875" style="193"/>
    <col min="4595" max="4595" width="6.109375" style="193" customWidth="1"/>
    <col min="4596" max="4596" width="47.88671875" style="193" customWidth="1"/>
    <col min="4597" max="4597" width="13.88671875" style="193" customWidth="1"/>
    <col min="4598" max="4598" width="14.5546875" style="193" customWidth="1"/>
    <col min="4599" max="4599" width="13.109375" style="193" customWidth="1"/>
    <col min="4600" max="4600" width="13.33203125" style="193" customWidth="1"/>
    <col min="4601" max="4601" width="14.109375" style="193" customWidth="1"/>
    <col min="4602" max="4602" width="13" style="193" customWidth="1"/>
    <col min="4603" max="4850" width="8.88671875" style="193"/>
    <col min="4851" max="4851" width="6.109375" style="193" customWidth="1"/>
    <col min="4852" max="4852" width="47.88671875" style="193" customWidth="1"/>
    <col min="4853" max="4853" width="13.88671875" style="193" customWidth="1"/>
    <col min="4854" max="4854" width="14.5546875" style="193" customWidth="1"/>
    <col min="4855" max="4855" width="13.109375" style="193" customWidth="1"/>
    <col min="4856" max="4856" width="13.33203125" style="193" customWidth="1"/>
    <col min="4857" max="4857" width="14.109375" style="193" customWidth="1"/>
    <col min="4858" max="4858" width="13" style="193" customWidth="1"/>
    <col min="4859" max="5106" width="8.88671875" style="193"/>
    <col min="5107" max="5107" width="6.109375" style="193" customWidth="1"/>
    <col min="5108" max="5108" width="47.88671875" style="193" customWidth="1"/>
    <col min="5109" max="5109" width="13.88671875" style="193" customWidth="1"/>
    <col min="5110" max="5110" width="14.5546875" style="193" customWidth="1"/>
    <col min="5111" max="5111" width="13.109375" style="193" customWidth="1"/>
    <col min="5112" max="5112" width="13.33203125" style="193" customWidth="1"/>
    <col min="5113" max="5113" width="14.109375" style="193" customWidth="1"/>
    <col min="5114" max="5114" width="13" style="193" customWidth="1"/>
    <col min="5115" max="5362" width="8.88671875" style="193"/>
    <col min="5363" max="5363" width="6.109375" style="193" customWidth="1"/>
    <col min="5364" max="5364" width="47.88671875" style="193" customWidth="1"/>
    <col min="5365" max="5365" width="13.88671875" style="193" customWidth="1"/>
    <col min="5366" max="5366" width="14.5546875" style="193" customWidth="1"/>
    <col min="5367" max="5367" width="13.109375" style="193" customWidth="1"/>
    <col min="5368" max="5368" width="13.33203125" style="193" customWidth="1"/>
    <col min="5369" max="5369" width="14.109375" style="193" customWidth="1"/>
    <col min="5370" max="5370" width="13" style="193" customWidth="1"/>
    <col min="5371" max="5618" width="8.88671875" style="193"/>
    <col min="5619" max="5619" width="6.109375" style="193" customWidth="1"/>
    <col min="5620" max="5620" width="47.88671875" style="193" customWidth="1"/>
    <col min="5621" max="5621" width="13.88671875" style="193" customWidth="1"/>
    <col min="5622" max="5622" width="14.5546875" style="193" customWidth="1"/>
    <col min="5623" max="5623" width="13.109375" style="193" customWidth="1"/>
    <col min="5624" max="5624" width="13.33203125" style="193" customWidth="1"/>
    <col min="5625" max="5625" width="14.109375" style="193" customWidth="1"/>
    <col min="5626" max="5626" width="13" style="193" customWidth="1"/>
    <col min="5627" max="5874" width="8.88671875" style="193"/>
    <col min="5875" max="5875" width="6.109375" style="193" customWidth="1"/>
    <col min="5876" max="5876" width="47.88671875" style="193" customWidth="1"/>
    <col min="5877" max="5877" width="13.88671875" style="193" customWidth="1"/>
    <col min="5878" max="5878" width="14.5546875" style="193" customWidth="1"/>
    <col min="5879" max="5879" width="13.109375" style="193" customWidth="1"/>
    <col min="5880" max="5880" width="13.33203125" style="193" customWidth="1"/>
    <col min="5881" max="5881" width="14.109375" style="193" customWidth="1"/>
    <col min="5882" max="5882" width="13" style="193" customWidth="1"/>
    <col min="5883" max="6130" width="8.88671875" style="193"/>
    <col min="6131" max="6131" width="6.109375" style="193" customWidth="1"/>
    <col min="6132" max="6132" width="47.88671875" style="193" customWidth="1"/>
    <col min="6133" max="6133" width="13.88671875" style="193" customWidth="1"/>
    <col min="6134" max="6134" width="14.5546875" style="193" customWidth="1"/>
    <col min="6135" max="6135" width="13.109375" style="193" customWidth="1"/>
    <col min="6136" max="6136" width="13.33203125" style="193" customWidth="1"/>
    <col min="6137" max="6137" width="14.109375" style="193" customWidth="1"/>
    <col min="6138" max="6138" width="13" style="193" customWidth="1"/>
    <col min="6139" max="6386" width="8.88671875" style="193"/>
    <col min="6387" max="6387" width="6.109375" style="193" customWidth="1"/>
    <col min="6388" max="6388" width="47.88671875" style="193" customWidth="1"/>
    <col min="6389" max="6389" width="13.88671875" style="193" customWidth="1"/>
    <col min="6390" max="6390" width="14.5546875" style="193" customWidth="1"/>
    <col min="6391" max="6391" width="13.109375" style="193" customWidth="1"/>
    <col min="6392" max="6392" width="13.33203125" style="193" customWidth="1"/>
    <col min="6393" max="6393" width="14.109375" style="193" customWidth="1"/>
    <col min="6394" max="6394" width="13" style="193" customWidth="1"/>
    <col min="6395" max="6642" width="8.88671875" style="193"/>
    <col min="6643" max="6643" width="6.109375" style="193" customWidth="1"/>
    <col min="6644" max="6644" width="47.88671875" style="193" customWidth="1"/>
    <col min="6645" max="6645" width="13.88671875" style="193" customWidth="1"/>
    <col min="6646" max="6646" width="14.5546875" style="193" customWidth="1"/>
    <col min="6647" max="6647" width="13.109375" style="193" customWidth="1"/>
    <col min="6648" max="6648" width="13.33203125" style="193" customWidth="1"/>
    <col min="6649" max="6649" width="14.109375" style="193" customWidth="1"/>
    <col min="6650" max="6650" width="13" style="193" customWidth="1"/>
    <col min="6651" max="6898" width="8.88671875" style="193"/>
    <col min="6899" max="6899" width="6.109375" style="193" customWidth="1"/>
    <col min="6900" max="6900" width="47.88671875" style="193" customWidth="1"/>
    <col min="6901" max="6901" width="13.88671875" style="193" customWidth="1"/>
    <col min="6902" max="6902" width="14.5546875" style="193" customWidth="1"/>
    <col min="6903" max="6903" width="13.109375" style="193" customWidth="1"/>
    <col min="6904" max="6904" width="13.33203125" style="193" customWidth="1"/>
    <col min="6905" max="6905" width="14.109375" style="193" customWidth="1"/>
    <col min="6906" max="6906" width="13" style="193" customWidth="1"/>
    <col min="6907" max="7154" width="8.88671875" style="193"/>
    <col min="7155" max="7155" width="6.109375" style="193" customWidth="1"/>
    <col min="7156" max="7156" width="47.88671875" style="193" customWidth="1"/>
    <col min="7157" max="7157" width="13.88671875" style="193" customWidth="1"/>
    <col min="7158" max="7158" width="14.5546875" style="193" customWidth="1"/>
    <col min="7159" max="7159" width="13.109375" style="193" customWidth="1"/>
    <col min="7160" max="7160" width="13.33203125" style="193" customWidth="1"/>
    <col min="7161" max="7161" width="14.109375" style="193" customWidth="1"/>
    <col min="7162" max="7162" width="13" style="193" customWidth="1"/>
    <col min="7163" max="7410" width="8.88671875" style="193"/>
    <col min="7411" max="7411" width="6.109375" style="193" customWidth="1"/>
    <col min="7412" max="7412" width="47.88671875" style="193" customWidth="1"/>
    <col min="7413" max="7413" width="13.88671875" style="193" customWidth="1"/>
    <col min="7414" max="7414" width="14.5546875" style="193" customWidth="1"/>
    <col min="7415" max="7415" width="13.109375" style="193" customWidth="1"/>
    <col min="7416" max="7416" width="13.33203125" style="193" customWidth="1"/>
    <col min="7417" max="7417" width="14.109375" style="193" customWidth="1"/>
    <col min="7418" max="7418" width="13" style="193" customWidth="1"/>
    <col min="7419" max="7666" width="8.88671875" style="193"/>
    <col min="7667" max="7667" width="6.109375" style="193" customWidth="1"/>
    <col min="7668" max="7668" width="47.88671875" style="193" customWidth="1"/>
    <col min="7669" max="7669" width="13.88671875" style="193" customWidth="1"/>
    <col min="7670" max="7670" width="14.5546875" style="193" customWidth="1"/>
    <col min="7671" max="7671" width="13.109375" style="193" customWidth="1"/>
    <col min="7672" max="7672" width="13.33203125" style="193" customWidth="1"/>
    <col min="7673" max="7673" width="14.109375" style="193" customWidth="1"/>
    <col min="7674" max="7674" width="13" style="193" customWidth="1"/>
    <col min="7675" max="7922" width="8.88671875" style="193"/>
    <col min="7923" max="7923" width="6.109375" style="193" customWidth="1"/>
    <col min="7924" max="7924" width="47.88671875" style="193" customWidth="1"/>
    <col min="7925" max="7925" width="13.88671875" style="193" customWidth="1"/>
    <col min="7926" max="7926" width="14.5546875" style="193" customWidth="1"/>
    <col min="7927" max="7927" width="13.109375" style="193" customWidth="1"/>
    <col min="7928" max="7928" width="13.33203125" style="193" customWidth="1"/>
    <col min="7929" max="7929" width="14.109375" style="193" customWidth="1"/>
    <col min="7930" max="7930" width="13" style="193" customWidth="1"/>
    <col min="7931" max="8178" width="8.88671875" style="193"/>
    <col min="8179" max="8179" width="6.109375" style="193" customWidth="1"/>
    <col min="8180" max="8180" width="47.88671875" style="193" customWidth="1"/>
    <col min="8181" max="8181" width="13.88671875" style="193" customWidth="1"/>
    <col min="8182" max="8182" width="14.5546875" style="193" customWidth="1"/>
    <col min="8183" max="8183" width="13.109375" style="193" customWidth="1"/>
    <col min="8184" max="8184" width="13.33203125" style="193" customWidth="1"/>
    <col min="8185" max="8185" width="14.109375" style="193" customWidth="1"/>
    <col min="8186" max="8186" width="13" style="193" customWidth="1"/>
    <col min="8187" max="8434" width="8.88671875" style="193"/>
    <col min="8435" max="8435" width="6.109375" style="193" customWidth="1"/>
    <col min="8436" max="8436" width="47.88671875" style="193" customWidth="1"/>
    <col min="8437" max="8437" width="13.88671875" style="193" customWidth="1"/>
    <col min="8438" max="8438" width="14.5546875" style="193" customWidth="1"/>
    <col min="8439" max="8439" width="13.109375" style="193" customWidth="1"/>
    <col min="8440" max="8440" width="13.33203125" style="193" customWidth="1"/>
    <col min="8441" max="8441" width="14.109375" style="193" customWidth="1"/>
    <col min="8442" max="8442" width="13" style="193" customWidth="1"/>
    <col min="8443" max="8690" width="8.88671875" style="193"/>
    <col min="8691" max="8691" width="6.109375" style="193" customWidth="1"/>
    <col min="8692" max="8692" width="47.88671875" style="193" customWidth="1"/>
    <col min="8693" max="8693" width="13.88671875" style="193" customWidth="1"/>
    <col min="8694" max="8694" width="14.5546875" style="193" customWidth="1"/>
    <col min="8695" max="8695" width="13.109375" style="193" customWidth="1"/>
    <col min="8696" max="8696" width="13.33203125" style="193" customWidth="1"/>
    <col min="8697" max="8697" width="14.109375" style="193" customWidth="1"/>
    <col min="8698" max="8698" width="13" style="193" customWidth="1"/>
    <col min="8699" max="8946" width="8.88671875" style="193"/>
    <col min="8947" max="8947" width="6.109375" style="193" customWidth="1"/>
    <col min="8948" max="8948" width="47.88671875" style="193" customWidth="1"/>
    <col min="8949" max="8949" width="13.88671875" style="193" customWidth="1"/>
    <col min="8950" max="8950" width="14.5546875" style="193" customWidth="1"/>
    <col min="8951" max="8951" width="13.109375" style="193" customWidth="1"/>
    <col min="8952" max="8952" width="13.33203125" style="193" customWidth="1"/>
    <col min="8953" max="8953" width="14.109375" style="193" customWidth="1"/>
    <col min="8954" max="8954" width="13" style="193" customWidth="1"/>
    <col min="8955" max="9202" width="8.88671875" style="193"/>
    <col min="9203" max="9203" width="6.109375" style="193" customWidth="1"/>
    <col min="9204" max="9204" width="47.88671875" style="193" customWidth="1"/>
    <col min="9205" max="9205" width="13.88671875" style="193" customWidth="1"/>
    <col min="9206" max="9206" width="14.5546875" style="193" customWidth="1"/>
    <col min="9207" max="9207" width="13.109375" style="193" customWidth="1"/>
    <col min="9208" max="9208" width="13.33203125" style="193" customWidth="1"/>
    <col min="9209" max="9209" width="14.109375" style="193" customWidth="1"/>
    <col min="9210" max="9210" width="13" style="193" customWidth="1"/>
    <col min="9211" max="9458" width="8.88671875" style="193"/>
    <col min="9459" max="9459" width="6.109375" style="193" customWidth="1"/>
    <col min="9460" max="9460" width="47.88671875" style="193" customWidth="1"/>
    <col min="9461" max="9461" width="13.88671875" style="193" customWidth="1"/>
    <col min="9462" max="9462" width="14.5546875" style="193" customWidth="1"/>
    <col min="9463" max="9463" width="13.109375" style="193" customWidth="1"/>
    <col min="9464" max="9464" width="13.33203125" style="193" customWidth="1"/>
    <col min="9465" max="9465" width="14.109375" style="193" customWidth="1"/>
    <col min="9466" max="9466" width="13" style="193" customWidth="1"/>
    <col min="9467" max="9714" width="8.88671875" style="193"/>
    <col min="9715" max="9715" width="6.109375" style="193" customWidth="1"/>
    <col min="9716" max="9716" width="47.88671875" style="193" customWidth="1"/>
    <col min="9717" max="9717" width="13.88671875" style="193" customWidth="1"/>
    <col min="9718" max="9718" width="14.5546875" style="193" customWidth="1"/>
    <col min="9719" max="9719" width="13.109375" style="193" customWidth="1"/>
    <col min="9720" max="9720" width="13.33203125" style="193" customWidth="1"/>
    <col min="9721" max="9721" width="14.109375" style="193" customWidth="1"/>
    <col min="9722" max="9722" width="13" style="193" customWidth="1"/>
    <col min="9723" max="9970" width="8.88671875" style="193"/>
    <col min="9971" max="9971" width="6.109375" style="193" customWidth="1"/>
    <col min="9972" max="9972" width="47.88671875" style="193" customWidth="1"/>
    <col min="9973" max="9973" width="13.88671875" style="193" customWidth="1"/>
    <col min="9974" max="9974" width="14.5546875" style="193" customWidth="1"/>
    <col min="9975" max="9975" width="13.109375" style="193" customWidth="1"/>
    <col min="9976" max="9976" width="13.33203125" style="193" customWidth="1"/>
    <col min="9977" max="9977" width="14.109375" style="193" customWidth="1"/>
    <col min="9978" max="9978" width="13" style="193" customWidth="1"/>
    <col min="9979" max="10226" width="8.88671875" style="193"/>
    <col min="10227" max="10227" width="6.109375" style="193" customWidth="1"/>
    <col min="10228" max="10228" width="47.88671875" style="193" customWidth="1"/>
    <col min="10229" max="10229" width="13.88671875" style="193" customWidth="1"/>
    <col min="10230" max="10230" width="14.5546875" style="193" customWidth="1"/>
    <col min="10231" max="10231" width="13.109375" style="193" customWidth="1"/>
    <col min="10232" max="10232" width="13.33203125" style="193" customWidth="1"/>
    <col min="10233" max="10233" width="14.109375" style="193" customWidth="1"/>
    <col min="10234" max="10234" width="13" style="193" customWidth="1"/>
    <col min="10235" max="10482" width="8.88671875" style="193"/>
    <col min="10483" max="10483" width="6.109375" style="193" customWidth="1"/>
    <col min="10484" max="10484" width="47.88671875" style="193" customWidth="1"/>
    <col min="10485" max="10485" width="13.88671875" style="193" customWidth="1"/>
    <col min="10486" max="10486" width="14.5546875" style="193" customWidth="1"/>
    <col min="10487" max="10487" width="13.109375" style="193" customWidth="1"/>
    <col min="10488" max="10488" width="13.33203125" style="193" customWidth="1"/>
    <col min="10489" max="10489" width="14.109375" style="193" customWidth="1"/>
    <col min="10490" max="10490" width="13" style="193" customWidth="1"/>
    <col min="10491" max="10738" width="8.88671875" style="193"/>
    <col min="10739" max="10739" width="6.109375" style="193" customWidth="1"/>
    <col min="10740" max="10740" width="47.88671875" style="193" customWidth="1"/>
    <col min="10741" max="10741" width="13.88671875" style="193" customWidth="1"/>
    <col min="10742" max="10742" width="14.5546875" style="193" customWidth="1"/>
    <col min="10743" max="10743" width="13.109375" style="193" customWidth="1"/>
    <col min="10744" max="10744" width="13.33203125" style="193" customWidth="1"/>
    <col min="10745" max="10745" width="14.109375" style="193" customWidth="1"/>
    <col min="10746" max="10746" width="13" style="193" customWidth="1"/>
    <col min="10747" max="10994" width="8.88671875" style="193"/>
    <col min="10995" max="10995" width="6.109375" style="193" customWidth="1"/>
    <col min="10996" max="10996" width="47.88671875" style="193" customWidth="1"/>
    <col min="10997" max="10997" width="13.88671875" style="193" customWidth="1"/>
    <col min="10998" max="10998" width="14.5546875" style="193" customWidth="1"/>
    <col min="10999" max="10999" width="13.109375" style="193" customWidth="1"/>
    <col min="11000" max="11000" width="13.33203125" style="193" customWidth="1"/>
    <col min="11001" max="11001" width="14.109375" style="193" customWidth="1"/>
    <col min="11002" max="11002" width="13" style="193" customWidth="1"/>
    <col min="11003" max="11250" width="8.88671875" style="193"/>
    <col min="11251" max="11251" width="6.109375" style="193" customWidth="1"/>
    <col min="11252" max="11252" width="47.88671875" style="193" customWidth="1"/>
    <col min="11253" max="11253" width="13.88671875" style="193" customWidth="1"/>
    <col min="11254" max="11254" width="14.5546875" style="193" customWidth="1"/>
    <col min="11255" max="11255" width="13.109375" style="193" customWidth="1"/>
    <col min="11256" max="11256" width="13.33203125" style="193" customWidth="1"/>
    <col min="11257" max="11257" width="14.109375" style="193" customWidth="1"/>
    <col min="11258" max="11258" width="13" style="193" customWidth="1"/>
    <col min="11259" max="11506" width="8.88671875" style="193"/>
    <col min="11507" max="11507" width="6.109375" style="193" customWidth="1"/>
    <col min="11508" max="11508" width="47.88671875" style="193" customWidth="1"/>
    <col min="11509" max="11509" width="13.88671875" style="193" customWidth="1"/>
    <col min="11510" max="11510" width="14.5546875" style="193" customWidth="1"/>
    <col min="11511" max="11511" width="13.109375" style="193" customWidth="1"/>
    <col min="11512" max="11512" width="13.33203125" style="193" customWidth="1"/>
    <col min="11513" max="11513" width="14.109375" style="193" customWidth="1"/>
    <col min="11514" max="11514" width="13" style="193" customWidth="1"/>
    <col min="11515" max="11762" width="8.88671875" style="193"/>
    <col min="11763" max="11763" width="6.109375" style="193" customWidth="1"/>
    <col min="11764" max="11764" width="47.88671875" style="193" customWidth="1"/>
    <col min="11765" max="11765" width="13.88671875" style="193" customWidth="1"/>
    <col min="11766" max="11766" width="14.5546875" style="193" customWidth="1"/>
    <col min="11767" max="11767" width="13.109375" style="193" customWidth="1"/>
    <col min="11768" max="11768" width="13.33203125" style="193" customWidth="1"/>
    <col min="11769" max="11769" width="14.109375" style="193" customWidth="1"/>
    <col min="11770" max="11770" width="13" style="193" customWidth="1"/>
    <col min="11771" max="12018" width="8.88671875" style="193"/>
    <col min="12019" max="12019" width="6.109375" style="193" customWidth="1"/>
    <col min="12020" max="12020" width="47.88671875" style="193" customWidth="1"/>
    <col min="12021" max="12021" width="13.88671875" style="193" customWidth="1"/>
    <col min="12022" max="12022" width="14.5546875" style="193" customWidth="1"/>
    <col min="12023" max="12023" width="13.109375" style="193" customWidth="1"/>
    <col min="12024" max="12024" width="13.33203125" style="193" customWidth="1"/>
    <col min="12025" max="12025" width="14.109375" style="193" customWidth="1"/>
    <col min="12026" max="12026" width="13" style="193" customWidth="1"/>
    <col min="12027" max="12274" width="8.88671875" style="193"/>
    <col min="12275" max="12275" width="6.109375" style="193" customWidth="1"/>
    <col min="12276" max="12276" width="47.88671875" style="193" customWidth="1"/>
    <col min="12277" max="12277" width="13.88671875" style="193" customWidth="1"/>
    <col min="12278" max="12278" width="14.5546875" style="193" customWidth="1"/>
    <col min="12279" max="12279" width="13.109375" style="193" customWidth="1"/>
    <col min="12280" max="12280" width="13.33203125" style="193" customWidth="1"/>
    <col min="12281" max="12281" width="14.109375" style="193" customWidth="1"/>
    <col min="12282" max="12282" width="13" style="193" customWidth="1"/>
    <col min="12283" max="12530" width="8.88671875" style="193"/>
    <col min="12531" max="12531" width="6.109375" style="193" customWidth="1"/>
    <col min="12532" max="12532" width="47.88671875" style="193" customWidth="1"/>
    <col min="12533" max="12533" width="13.88671875" style="193" customWidth="1"/>
    <col min="12534" max="12534" width="14.5546875" style="193" customWidth="1"/>
    <col min="12535" max="12535" width="13.109375" style="193" customWidth="1"/>
    <col min="12536" max="12536" width="13.33203125" style="193" customWidth="1"/>
    <col min="12537" max="12537" width="14.109375" style="193" customWidth="1"/>
    <col min="12538" max="12538" width="13" style="193" customWidth="1"/>
    <col min="12539" max="12786" width="8.88671875" style="193"/>
    <col min="12787" max="12787" width="6.109375" style="193" customWidth="1"/>
    <col min="12788" max="12788" width="47.88671875" style="193" customWidth="1"/>
    <col min="12789" max="12789" width="13.88671875" style="193" customWidth="1"/>
    <col min="12790" max="12790" width="14.5546875" style="193" customWidth="1"/>
    <col min="12791" max="12791" width="13.109375" style="193" customWidth="1"/>
    <col min="12792" max="12792" width="13.33203125" style="193" customWidth="1"/>
    <col min="12793" max="12793" width="14.109375" style="193" customWidth="1"/>
    <col min="12794" max="12794" width="13" style="193" customWidth="1"/>
    <col min="12795" max="13042" width="8.88671875" style="193"/>
    <col min="13043" max="13043" width="6.109375" style="193" customWidth="1"/>
    <col min="13044" max="13044" width="47.88671875" style="193" customWidth="1"/>
    <col min="13045" max="13045" width="13.88671875" style="193" customWidth="1"/>
    <col min="13046" max="13046" width="14.5546875" style="193" customWidth="1"/>
    <col min="13047" max="13047" width="13.109375" style="193" customWidth="1"/>
    <col min="13048" max="13048" width="13.33203125" style="193" customWidth="1"/>
    <col min="13049" max="13049" width="14.109375" style="193" customWidth="1"/>
    <col min="13050" max="13050" width="13" style="193" customWidth="1"/>
    <col min="13051" max="13298" width="8.88671875" style="193"/>
    <col min="13299" max="13299" width="6.109375" style="193" customWidth="1"/>
    <col min="13300" max="13300" width="47.88671875" style="193" customWidth="1"/>
    <col min="13301" max="13301" width="13.88671875" style="193" customWidth="1"/>
    <col min="13302" max="13302" width="14.5546875" style="193" customWidth="1"/>
    <col min="13303" max="13303" width="13.109375" style="193" customWidth="1"/>
    <col min="13304" max="13304" width="13.33203125" style="193" customWidth="1"/>
    <col min="13305" max="13305" width="14.109375" style="193" customWidth="1"/>
    <col min="13306" max="13306" width="13" style="193" customWidth="1"/>
    <col min="13307" max="13554" width="8.88671875" style="193"/>
    <col min="13555" max="13555" width="6.109375" style="193" customWidth="1"/>
    <col min="13556" max="13556" width="47.88671875" style="193" customWidth="1"/>
    <col min="13557" max="13557" width="13.88671875" style="193" customWidth="1"/>
    <col min="13558" max="13558" width="14.5546875" style="193" customWidth="1"/>
    <col min="13559" max="13559" width="13.109375" style="193" customWidth="1"/>
    <col min="13560" max="13560" width="13.33203125" style="193" customWidth="1"/>
    <col min="13561" max="13561" width="14.109375" style="193" customWidth="1"/>
    <col min="13562" max="13562" width="13" style="193" customWidth="1"/>
    <col min="13563" max="13810" width="8.88671875" style="193"/>
    <col min="13811" max="13811" width="6.109375" style="193" customWidth="1"/>
    <col min="13812" max="13812" width="47.88671875" style="193" customWidth="1"/>
    <col min="13813" max="13813" width="13.88671875" style="193" customWidth="1"/>
    <col min="13814" max="13814" width="14.5546875" style="193" customWidth="1"/>
    <col min="13815" max="13815" width="13.109375" style="193" customWidth="1"/>
    <col min="13816" max="13816" width="13.33203125" style="193" customWidth="1"/>
    <col min="13817" max="13817" width="14.109375" style="193" customWidth="1"/>
    <col min="13818" max="13818" width="13" style="193" customWidth="1"/>
    <col min="13819" max="14066" width="8.88671875" style="193"/>
    <col min="14067" max="14067" width="6.109375" style="193" customWidth="1"/>
    <col min="14068" max="14068" width="47.88671875" style="193" customWidth="1"/>
    <col min="14069" max="14069" width="13.88671875" style="193" customWidth="1"/>
    <col min="14070" max="14070" width="14.5546875" style="193" customWidth="1"/>
    <col min="14071" max="14071" width="13.109375" style="193" customWidth="1"/>
    <col min="14072" max="14072" width="13.33203125" style="193" customWidth="1"/>
    <col min="14073" max="14073" width="14.109375" style="193" customWidth="1"/>
    <col min="14074" max="14074" width="13" style="193" customWidth="1"/>
    <col min="14075" max="14322" width="8.88671875" style="193"/>
    <col min="14323" max="14323" width="6.109375" style="193" customWidth="1"/>
    <col min="14324" max="14324" width="47.88671875" style="193" customWidth="1"/>
    <col min="14325" max="14325" width="13.88671875" style="193" customWidth="1"/>
    <col min="14326" max="14326" width="14.5546875" style="193" customWidth="1"/>
    <col min="14327" max="14327" width="13.109375" style="193" customWidth="1"/>
    <col min="14328" max="14328" width="13.33203125" style="193" customWidth="1"/>
    <col min="14329" max="14329" width="14.109375" style="193" customWidth="1"/>
    <col min="14330" max="14330" width="13" style="193" customWidth="1"/>
    <col min="14331" max="14578" width="8.88671875" style="193"/>
    <col min="14579" max="14579" width="6.109375" style="193" customWidth="1"/>
    <col min="14580" max="14580" width="47.88671875" style="193" customWidth="1"/>
    <col min="14581" max="14581" width="13.88671875" style="193" customWidth="1"/>
    <col min="14582" max="14582" width="14.5546875" style="193" customWidth="1"/>
    <col min="14583" max="14583" width="13.109375" style="193" customWidth="1"/>
    <col min="14584" max="14584" width="13.33203125" style="193" customWidth="1"/>
    <col min="14585" max="14585" width="14.109375" style="193" customWidth="1"/>
    <col min="14586" max="14586" width="13" style="193" customWidth="1"/>
    <col min="14587" max="14834" width="8.88671875" style="193"/>
    <col min="14835" max="14835" width="6.109375" style="193" customWidth="1"/>
    <col min="14836" max="14836" width="47.88671875" style="193" customWidth="1"/>
    <col min="14837" max="14837" width="13.88671875" style="193" customWidth="1"/>
    <col min="14838" max="14838" width="14.5546875" style="193" customWidth="1"/>
    <col min="14839" max="14839" width="13.109375" style="193" customWidth="1"/>
    <col min="14840" max="14840" width="13.33203125" style="193" customWidth="1"/>
    <col min="14841" max="14841" width="14.109375" style="193" customWidth="1"/>
    <col min="14842" max="14842" width="13" style="193" customWidth="1"/>
    <col min="14843" max="15090" width="8.88671875" style="193"/>
    <col min="15091" max="15091" width="6.109375" style="193" customWidth="1"/>
    <col min="15092" max="15092" width="47.88671875" style="193" customWidth="1"/>
    <col min="15093" max="15093" width="13.88671875" style="193" customWidth="1"/>
    <col min="15094" max="15094" width="14.5546875" style="193" customWidth="1"/>
    <col min="15095" max="15095" width="13.109375" style="193" customWidth="1"/>
    <col min="15096" max="15096" width="13.33203125" style="193" customWidth="1"/>
    <col min="15097" max="15097" width="14.109375" style="193" customWidth="1"/>
    <col min="15098" max="15098" width="13" style="193" customWidth="1"/>
    <col min="15099" max="15346" width="8.88671875" style="193"/>
    <col min="15347" max="15347" width="6.109375" style="193" customWidth="1"/>
    <col min="15348" max="15348" width="47.88671875" style="193" customWidth="1"/>
    <col min="15349" max="15349" width="13.88671875" style="193" customWidth="1"/>
    <col min="15350" max="15350" width="14.5546875" style="193" customWidth="1"/>
    <col min="15351" max="15351" width="13.109375" style="193" customWidth="1"/>
    <col min="15352" max="15352" width="13.33203125" style="193" customWidth="1"/>
    <col min="15353" max="15353" width="14.109375" style="193" customWidth="1"/>
    <col min="15354" max="15354" width="13" style="193" customWidth="1"/>
    <col min="15355" max="15602" width="8.88671875" style="193"/>
    <col min="15603" max="15603" width="6.109375" style="193" customWidth="1"/>
    <col min="15604" max="15604" width="47.88671875" style="193" customWidth="1"/>
    <col min="15605" max="15605" width="13.88671875" style="193" customWidth="1"/>
    <col min="15606" max="15606" width="14.5546875" style="193" customWidth="1"/>
    <col min="15607" max="15607" width="13.109375" style="193" customWidth="1"/>
    <col min="15608" max="15608" width="13.33203125" style="193" customWidth="1"/>
    <col min="15609" max="15609" width="14.109375" style="193" customWidth="1"/>
    <col min="15610" max="15610" width="13" style="193" customWidth="1"/>
    <col min="15611" max="15858" width="8.88671875" style="193"/>
    <col min="15859" max="15859" width="6.109375" style="193" customWidth="1"/>
    <col min="15860" max="15860" width="47.88671875" style="193" customWidth="1"/>
    <col min="15861" max="15861" width="13.88671875" style="193" customWidth="1"/>
    <col min="15862" max="15862" width="14.5546875" style="193" customWidth="1"/>
    <col min="15863" max="15863" width="13.109375" style="193" customWidth="1"/>
    <col min="15864" max="15864" width="13.33203125" style="193" customWidth="1"/>
    <col min="15865" max="15865" width="14.109375" style="193" customWidth="1"/>
    <col min="15866" max="15866" width="13" style="193" customWidth="1"/>
    <col min="15867" max="16114" width="8.88671875" style="193"/>
    <col min="16115" max="16115" width="6.109375" style="193" customWidth="1"/>
    <col min="16116" max="16116" width="47.88671875" style="193" customWidth="1"/>
    <col min="16117" max="16117" width="13.88671875" style="193" customWidth="1"/>
    <col min="16118" max="16118" width="14.5546875" style="193" customWidth="1"/>
    <col min="16119" max="16119" width="13.109375" style="193" customWidth="1"/>
    <col min="16120" max="16120" width="13.33203125" style="193" customWidth="1"/>
    <col min="16121" max="16121" width="14.109375" style="193" customWidth="1"/>
    <col min="16122" max="16122" width="13" style="193" customWidth="1"/>
    <col min="16123" max="16384" width="8.88671875" style="193"/>
  </cols>
  <sheetData>
    <row r="1" spans="1:13" ht="19.5" customHeight="1">
      <c r="A1" s="761"/>
      <c r="B1" s="761"/>
      <c r="F1" s="195" t="s">
        <v>273</v>
      </c>
    </row>
    <row r="2" spans="1:13" ht="18.75" customHeight="1">
      <c r="A2" s="769" t="s">
        <v>15</v>
      </c>
      <c r="B2" s="769"/>
      <c r="C2" s="769"/>
      <c r="D2" s="769"/>
      <c r="E2" s="769"/>
      <c r="F2" s="769"/>
    </row>
    <row r="3" spans="1:13" ht="22.5" customHeight="1">
      <c r="A3" s="770" t="str">
        <f>'51'!A3:E3</f>
        <v>(Kèm theo Nghị quyết số     /NQ-HĐND ngày 30 tháng 3 năm 2026 của HĐND xã  Sơn Hà)</v>
      </c>
      <c r="B3" s="770"/>
      <c r="C3" s="770"/>
      <c r="D3" s="770"/>
      <c r="E3" s="770"/>
      <c r="F3" s="770"/>
    </row>
    <row r="4" spans="1:13" ht="27" hidden="1" customHeight="1">
      <c r="A4" s="770" t="str">
        <f>TH!A5</f>
        <v>(Kèm theo Nghị quyết số         /NQ-HĐND, ngày       tháng 3 năm 2026 của HĐND xã Mỏ Cày)</v>
      </c>
      <c r="B4" s="770"/>
      <c r="C4" s="770"/>
      <c r="D4" s="770"/>
      <c r="E4" s="770"/>
      <c r="F4" s="770"/>
    </row>
    <row r="5" spans="1:13" ht="19.5" customHeight="1">
      <c r="F5" s="196" t="str">
        <f>'50'!H5</f>
        <v>Đơn vị: Đồng</v>
      </c>
    </row>
    <row r="6" spans="1:13" ht="15.6">
      <c r="A6" s="772" t="s">
        <v>3</v>
      </c>
      <c r="B6" s="772" t="s">
        <v>5</v>
      </c>
      <c r="C6" s="783" t="s">
        <v>75</v>
      </c>
      <c r="D6" s="783" t="s">
        <v>76</v>
      </c>
      <c r="E6" s="783" t="s">
        <v>77</v>
      </c>
      <c r="F6" s="783"/>
    </row>
    <row r="7" spans="1:13" ht="31.2">
      <c r="A7" s="772"/>
      <c r="B7" s="772"/>
      <c r="C7" s="783"/>
      <c r="D7" s="783"/>
      <c r="E7" s="197" t="s">
        <v>78</v>
      </c>
      <c r="F7" s="197" t="s">
        <v>79</v>
      </c>
    </row>
    <row r="8" spans="1:13" ht="15.6">
      <c r="A8" s="612" t="s">
        <v>80</v>
      </c>
      <c r="B8" s="612" t="s">
        <v>81</v>
      </c>
      <c r="C8" s="680">
        <v>1</v>
      </c>
      <c r="D8" s="680">
        <v>2</v>
      </c>
      <c r="E8" s="613" t="s">
        <v>82</v>
      </c>
      <c r="F8" s="613" t="s">
        <v>83</v>
      </c>
    </row>
    <row r="9" spans="1:13" ht="18" customHeight="1">
      <c r="A9" s="612"/>
      <c r="B9" s="681" t="s">
        <v>274</v>
      </c>
      <c r="C9" s="682">
        <f>C10+C11+C46+C47</f>
        <v>135811181495</v>
      </c>
      <c r="D9" s="682">
        <f>D10+D11+D46+D47</f>
        <v>225445926338</v>
      </c>
      <c r="E9" s="682">
        <f>D9-C9</f>
        <v>89634744843</v>
      </c>
      <c r="F9" s="683">
        <f>D9/C9*100</f>
        <v>165.99953248054175</v>
      </c>
      <c r="G9" s="201">
        <f>D9*1000000</f>
        <v>2.25445926338E+17</v>
      </c>
      <c r="H9" s="202">
        <f>D9-G9</f>
        <v>-2.2544570089207366E+17</v>
      </c>
      <c r="L9" s="201"/>
      <c r="M9" s="201"/>
    </row>
    <row r="10" spans="1:13" ht="32.25" customHeight="1">
      <c r="A10" s="612" t="s">
        <v>80</v>
      </c>
      <c r="B10" s="681" t="s">
        <v>275</v>
      </c>
      <c r="C10" s="682"/>
      <c r="D10" s="682"/>
      <c r="E10" s="682"/>
      <c r="F10" s="683"/>
      <c r="H10" s="201"/>
    </row>
    <row r="11" spans="1:13" ht="32.25" customHeight="1">
      <c r="A11" s="612" t="s">
        <v>81</v>
      </c>
      <c r="B11" s="681" t="s">
        <v>276</v>
      </c>
      <c r="C11" s="682">
        <f>C12+C29+C43+C44+C45</f>
        <v>135811181495</v>
      </c>
      <c r="D11" s="682">
        <f>D12+D29+D43+D44+D45</f>
        <v>184781488149</v>
      </c>
      <c r="E11" s="682">
        <f t="shared" ref="E11:E24" si="0">D11-C11</f>
        <v>48970306654</v>
      </c>
      <c r="F11" s="683">
        <f>D11/C11%</f>
        <v>136.05763981649986</v>
      </c>
      <c r="L11" s="201"/>
    </row>
    <row r="12" spans="1:13" ht="15.6">
      <c r="A12" s="612" t="s">
        <v>6</v>
      </c>
      <c r="B12" s="681" t="s">
        <v>277</v>
      </c>
      <c r="C12" s="684">
        <f>C13+C27+C28</f>
        <v>0</v>
      </c>
      <c r="D12" s="682">
        <f>D13+D27+D28</f>
        <v>11757624400</v>
      </c>
      <c r="E12" s="682">
        <f t="shared" si="0"/>
        <v>11757624400</v>
      </c>
      <c r="F12" s="683"/>
    </row>
    <row r="13" spans="1:13" ht="15.6">
      <c r="A13" s="685">
        <v>1</v>
      </c>
      <c r="B13" s="686" t="s">
        <v>278</v>
      </c>
      <c r="C13" s="687"/>
      <c r="D13" s="688">
        <f>SUM(D14:D24)</f>
        <v>11757624400</v>
      </c>
      <c r="E13" s="688">
        <f t="shared" si="0"/>
        <v>11757624400</v>
      </c>
      <c r="F13" s="689"/>
    </row>
    <row r="14" spans="1:13" ht="15.6">
      <c r="A14" s="685" t="s">
        <v>37</v>
      </c>
      <c r="B14" s="686" t="s">
        <v>197</v>
      </c>
      <c r="C14" s="690"/>
      <c r="D14" s="688">
        <v>1105760000</v>
      </c>
      <c r="E14" s="688">
        <f t="shared" si="0"/>
        <v>1105760000</v>
      </c>
      <c r="F14" s="689"/>
    </row>
    <row r="15" spans="1:13" ht="15.6">
      <c r="A15" s="685" t="s">
        <v>37</v>
      </c>
      <c r="B15" s="686" t="s">
        <v>198</v>
      </c>
      <c r="C15" s="690"/>
      <c r="D15" s="688"/>
      <c r="E15" s="688">
        <f t="shared" si="0"/>
        <v>0</v>
      </c>
      <c r="F15" s="689"/>
    </row>
    <row r="16" spans="1:13" ht="15.6">
      <c r="A16" s="685" t="s">
        <v>37</v>
      </c>
      <c r="B16" s="686" t="s">
        <v>168</v>
      </c>
      <c r="C16" s="690"/>
      <c r="D16" s="688"/>
      <c r="E16" s="688">
        <f t="shared" si="0"/>
        <v>0</v>
      </c>
      <c r="F16" s="689"/>
    </row>
    <row r="17" spans="1:12" ht="15.6">
      <c r="A17" s="685" t="s">
        <v>37</v>
      </c>
      <c r="B17" s="686" t="s">
        <v>170</v>
      </c>
      <c r="C17" s="690"/>
      <c r="D17" s="688"/>
      <c r="E17" s="688">
        <f t="shared" si="0"/>
        <v>0</v>
      </c>
      <c r="F17" s="689"/>
    </row>
    <row r="18" spans="1:12" ht="15.6">
      <c r="A18" s="685" t="s">
        <v>37</v>
      </c>
      <c r="B18" s="686" t="s">
        <v>279</v>
      </c>
      <c r="C18" s="690"/>
      <c r="D18" s="688"/>
      <c r="E18" s="688">
        <f t="shared" si="0"/>
        <v>0</v>
      </c>
      <c r="F18" s="689"/>
    </row>
    <row r="19" spans="1:12" ht="15.6">
      <c r="A19" s="685" t="s">
        <v>37</v>
      </c>
      <c r="B19" s="686" t="s">
        <v>280</v>
      </c>
      <c r="C19" s="690"/>
      <c r="D19" s="688">
        <v>336888000</v>
      </c>
      <c r="E19" s="688">
        <f t="shared" si="0"/>
        <v>336888000</v>
      </c>
      <c r="F19" s="689"/>
    </row>
    <row r="20" spans="1:12" ht="15.6">
      <c r="A20" s="685" t="s">
        <v>37</v>
      </c>
      <c r="B20" s="686" t="s">
        <v>281</v>
      </c>
      <c r="C20" s="690"/>
      <c r="D20" s="688"/>
      <c r="E20" s="688">
        <f t="shared" si="0"/>
        <v>0</v>
      </c>
      <c r="F20" s="689"/>
    </row>
    <row r="21" spans="1:12" ht="15.6">
      <c r="A21" s="685" t="s">
        <v>37</v>
      </c>
      <c r="B21" s="686" t="s">
        <v>282</v>
      </c>
      <c r="C21" s="690"/>
      <c r="D21" s="688"/>
      <c r="E21" s="688">
        <f t="shared" si="0"/>
        <v>0</v>
      </c>
      <c r="F21" s="689"/>
    </row>
    <row r="22" spans="1:12" ht="15.6">
      <c r="A22" s="685" t="s">
        <v>37</v>
      </c>
      <c r="B22" s="686" t="s">
        <v>283</v>
      </c>
      <c r="C22" s="690"/>
      <c r="D22" s="688"/>
      <c r="E22" s="688">
        <f t="shared" si="0"/>
        <v>0</v>
      </c>
      <c r="F22" s="689"/>
    </row>
    <row r="23" spans="1:12" s="192" customFormat="1" ht="15.6">
      <c r="A23" s="691" t="s">
        <v>37</v>
      </c>
      <c r="B23" s="692" t="s">
        <v>186</v>
      </c>
      <c r="C23" s="693"/>
      <c r="D23" s="694">
        <v>9865831400</v>
      </c>
      <c r="E23" s="694">
        <f t="shared" si="0"/>
        <v>9865831400</v>
      </c>
      <c r="F23" s="689"/>
    </row>
    <row r="24" spans="1:12" ht="31.2">
      <c r="A24" s="685" t="s">
        <v>37</v>
      </c>
      <c r="B24" s="686" t="s">
        <v>284</v>
      </c>
      <c r="C24" s="690"/>
      <c r="D24" s="694">
        <v>449145000</v>
      </c>
      <c r="E24" s="688">
        <f t="shared" si="0"/>
        <v>449145000</v>
      </c>
      <c r="F24" s="689"/>
    </row>
    <row r="25" spans="1:12" ht="15.6">
      <c r="A25" s="685" t="s">
        <v>37</v>
      </c>
      <c r="B25" s="686" t="s">
        <v>285</v>
      </c>
      <c r="C25" s="690"/>
      <c r="D25" s="688"/>
      <c r="E25" s="688"/>
      <c r="F25" s="689"/>
    </row>
    <row r="26" spans="1:12" ht="15.6">
      <c r="A26" s="685" t="s">
        <v>37</v>
      </c>
      <c r="B26" s="686" t="s">
        <v>286</v>
      </c>
      <c r="C26" s="690"/>
      <c r="D26" s="688"/>
      <c r="E26" s="688">
        <v>0</v>
      </c>
      <c r="F26" s="689"/>
    </row>
    <row r="27" spans="1:12" ht="62.4">
      <c r="A27" s="685">
        <v>2</v>
      </c>
      <c r="B27" s="686" t="s">
        <v>194</v>
      </c>
      <c r="C27" s="690"/>
      <c r="D27" s="688"/>
      <c r="E27" s="688">
        <v>0</v>
      </c>
      <c r="F27" s="689"/>
    </row>
    <row r="28" spans="1:12" ht="15.6">
      <c r="A28" s="685">
        <v>3</v>
      </c>
      <c r="B28" s="686" t="s">
        <v>195</v>
      </c>
      <c r="C28" s="693"/>
      <c r="D28" s="694"/>
      <c r="E28" s="688">
        <v>0</v>
      </c>
      <c r="F28" s="689"/>
    </row>
    <row r="29" spans="1:12" ht="15.6">
      <c r="A29" s="612" t="s">
        <v>26</v>
      </c>
      <c r="B29" s="681" t="s">
        <v>101</v>
      </c>
      <c r="C29" s="695">
        <f>SUM(C30:C42)</f>
        <v>135290368495</v>
      </c>
      <c r="D29" s="695">
        <f>SUM(D30:D42)</f>
        <v>173023863749</v>
      </c>
      <c r="E29" s="682">
        <f>SUM(E30:E42)</f>
        <v>37733495254</v>
      </c>
      <c r="F29" s="683">
        <f t="shared" ref="F29:F41" si="1">D29/C29%</f>
        <v>127.89074763692031</v>
      </c>
      <c r="H29" s="208">
        <v>166159.309397</v>
      </c>
      <c r="L29" s="201"/>
    </row>
    <row r="30" spans="1:12" ht="15.6">
      <c r="A30" s="685" t="s">
        <v>37</v>
      </c>
      <c r="B30" s="696" t="s">
        <v>168</v>
      </c>
      <c r="C30" s="697">
        <v>404646000</v>
      </c>
      <c r="D30" s="698">
        <v>1029300548</v>
      </c>
      <c r="E30" s="688">
        <f>D30-C30</f>
        <v>624654548</v>
      </c>
      <c r="F30" s="689">
        <f t="shared" si="1"/>
        <v>254.37062222288122</v>
      </c>
      <c r="G30" s="209">
        <f>C30/1000000</f>
        <v>404.64600000000002</v>
      </c>
      <c r="H30" s="210">
        <v>170942.92971200001</v>
      </c>
    </row>
    <row r="31" spans="1:12" ht="15.6">
      <c r="A31" s="685" t="s">
        <v>37</v>
      </c>
      <c r="B31" s="696" t="s">
        <v>170</v>
      </c>
      <c r="C31" s="697">
        <v>1460777000</v>
      </c>
      <c r="D31" s="694">
        <v>1775836305</v>
      </c>
      <c r="E31" s="688">
        <f t="shared" ref="E31:E42" si="2">D31-C31</f>
        <v>315059305</v>
      </c>
      <c r="F31" s="689">
        <f t="shared" si="1"/>
        <v>121.56792617901294</v>
      </c>
      <c r="G31" s="209">
        <f t="shared" ref="G31:G38" si="3">C31/1000000</f>
        <v>1460.777</v>
      </c>
    </row>
    <row r="32" spans="1:12" ht="15.6">
      <c r="A32" s="685" t="s">
        <v>37</v>
      </c>
      <c r="B32" s="696" t="s">
        <v>172</v>
      </c>
      <c r="C32" s="697">
        <v>100591214000</v>
      </c>
      <c r="D32" s="694">
        <v>104309335389</v>
      </c>
      <c r="E32" s="688">
        <f t="shared" si="2"/>
        <v>3718121389</v>
      </c>
      <c r="F32" s="689">
        <f t="shared" si="1"/>
        <v>103.69626853196145</v>
      </c>
      <c r="G32" s="209">
        <f t="shared" si="3"/>
        <v>100591.21400000001</v>
      </c>
    </row>
    <row r="33" spans="1:12" ht="15.6">
      <c r="A33" s="685" t="s">
        <v>37</v>
      </c>
      <c r="B33" s="696" t="s">
        <v>174</v>
      </c>
      <c r="C33" s="697">
        <v>0</v>
      </c>
      <c r="D33" s="694">
        <v>0</v>
      </c>
      <c r="E33" s="688">
        <f t="shared" si="2"/>
        <v>0</v>
      </c>
      <c r="F33" s="689"/>
      <c r="G33" s="209">
        <f t="shared" si="3"/>
        <v>0</v>
      </c>
    </row>
    <row r="34" spans="1:12" ht="15.6">
      <c r="A34" s="685" t="s">
        <v>37</v>
      </c>
      <c r="B34" s="696" t="s">
        <v>176</v>
      </c>
      <c r="C34" s="697">
        <v>0</v>
      </c>
      <c r="D34" s="699"/>
      <c r="E34" s="688"/>
      <c r="F34" s="689"/>
      <c r="G34" s="209">
        <f t="shared" si="3"/>
        <v>0</v>
      </c>
    </row>
    <row r="35" spans="1:12" ht="15.6">
      <c r="A35" s="685" t="s">
        <v>37</v>
      </c>
      <c r="B35" s="696" t="s">
        <v>178</v>
      </c>
      <c r="C35" s="697">
        <v>400546000</v>
      </c>
      <c r="D35" s="694">
        <v>624330200</v>
      </c>
      <c r="E35" s="688">
        <f>D35-C35</f>
        <v>223784200</v>
      </c>
      <c r="F35" s="689">
        <f>D35/C35%</f>
        <v>155.86978773973527</v>
      </c>
      <c r="G35" s="209">
        <f t="shared" si="3"/>
        <v>400.54599999999999</v>
      </c>
    </row>
    <row r="36" spans="1:12" ht="15.6">
      <c r="A36" s="685" t="s">
        <v>37</v>
      </c>
      <c r="B36" s="696" t="s">
        <v>180</v>
      </c>
      <c r="C36" s="697">
        <v>96617000</v>
      </c>
      <c r="D36" s="694">
        <v>79705986</v>
      </c>
      <c r="E36" s="688">
        <f t="shared" si="2"/>
        <v>-16911014</v>
      </c>
      <c r="F36" s="689">
        <f t="shared" si="1"/>
        <v>82.496854590807004</v>
      </c>
      <c r="G36" s="209">
        <f t="shared" si="3"/>
        <v>96.617000000000004</v>
      </c>
    </row>
    <row r="37" spans="1:12" ht="15.6">
      <c r="A37" s="685" t="s">
        <v>37</v>
      </c>
      <c r="B37" s="696" t="s">
        <v>182</v>
      </c>
      <c r="C37" s="697">
        <v>153535000</v>
      </c>
      <c r="D37" s="694">
        <v>212332128</v>
      </c>
      <c r="E37" s="688">
        <f t="shared" si="2"/>
        <v>58797128</v>
      </c>
      <c r="F37" s="689">
        <f t="shared" si="1"/>
        <v>138.29558602273099</v>
      </c>
      <c r="G37" s="209">
        <f t="shared" si="3"/>
        <v>153.535</v>
      </c>
    </row>
    <row r="38" spans="1:12" ht="15.6">
      <c r="A38" s="685" t="s">
        <v>37</v>
      </c>
      <c r="B38" s="696" t="s">
        <v>184</v>
      </c>
      <c r="C38" s="697">
        <v>161497000</v>
      </c>
      <c r="D38" s="694">
        <v>144427601</v>
      </c>
      <c r="E38" s="688">
        <f t="shared" si="2"/>
        <v>-17069399</v>
      </c>
      <c r="F38" s="689">
        <f t="shared" si="1"/>
        <v>89.430516356340988</v>
      </c>
      <c r="G38" s="209">
        <f t="shared" si="3"/>
        <v>161.49700000000001</v>
      </c>
      <c r="H38" s="209">
        <f>D39-G39/1000000</f>
        <v>6254258300.5858574</v>
      </c>
    </row>
    <row r="39" spans="1:12" ht="15.6">
      <c r="A39" s="685" t="s">
        <v>37</v>
      </c>
      <c r="B39" s="696" t="s">
        <v>186</v>
      </c>
      <c r="C39" s="697">
        <v>3256812000</v>
      </c>
      <c r="D39" s="694">
        <v>6254264550</v>
      </c>
      <c r="E39" s="688">
        <f t="shared" si="2"/>
        <v>2997452550</v>
      </c>
      <c r="F39" s="689">
        <f t="shared" si="1"/>
        <v>192.03640093441069</v>
      </c>
      <c r="G39" s="209">
        <v>6249414143</v>
      </c>
      <c r="H39" s="781" t="s">
        <v>287</v>
      </c>
      <c r="I39" s="782"/>
      <c r="J39" s="202">
        <f>'[3]61'!$E$38/100000-D39</f>
        <v>-6254202055.8585701</v>
      </c>
    </row>
    <row r="40" spans="1:12" ht="31.2">
      <c r="A40" s="685" t="s">
        <v>37</v>
      </c>
      <c r="B40" s="696" t="s">
        <v>288</v>
      </c>
      <c r="C40" s="697">
        <v>21971572000</v>
      </c>
      <c r="D40" s="694">
        <v>43574850998</v>
      </c>
      <c r="E40" s="688">
        <f t="shared" si="2"/>
        <v>21603278998</v>
      </c>
      <c r="F40" s="689">
        <f t="shared" si="1"/>
        <v>198.32377491241866</v>
      </c>
      <c r="G40" s="209">
        <v>46210645214</v>
      </c>
      <c r="H40" s="211">
        <f>'[4]MỎ CÀY (2)'!$E$100*1000000</f>
        <v>114686000</v>
      </c>
      <c r="I40" s="216">
        <v>341</v>
      </c>
      <c r="J40" s="334">
        <f>'[3]61'!$E$39/1000000</f>
        <v>46210.645213999996</v>
      </c>
    </row>
    <row r="41" spans="1:12" ht="15.6">
      <c r="A41" s="685" t="s">
        <v>37</v>
      </c>
      <c r="B41" s="696" t="s">
        <v>190</v>
      </c>
      <c r="C41" s="697">
        <v>6663596495</v>
      </c>
      <c r="D41" s="688">
        <v>15019480044</v>
      </c>
      <c r="E41" s="688">
        <f t="shared" si="2"/>
        <v>8355883549</v>
      </c>
      <c r="F41" s="689">
        <f t="shared" si="1"/>
        <v>225.39600132255606</v>
      </c>
      <c r="G41" s="209">
        <v>26376739380</v>
      </c>
      <c r="H41" s="212">
        <v>97290000</v>
      </c>
      <c r="I41" s="217">
        <v>341</v>
      </c>
    </row>
    <row r="42" spans="1:12" ht="15.6">
      <c r="A42" s="685" t="s">
        <v>37</v>
      </c>
      <c r="B42" s="696" t="s">
        <v>289</v>
      </c>
      <c r="C42" s="697">
        <v>129556000</v>
      </c>
      <c r="D42" s="688">
        <v>0</v>
      </c>
      <c r="E42" s="688">
        <f t="shared" si="2"/>
        <v>-129556000</v>
      </c>
      <c r="F42" s="689"/>
      <c r="G42" s="209">
        <f>G39-H42</f>
        <v>6049494143</v>
      </c>
      <c r="H42" s="335">
        <v>199920000</v>
      </c>
      <c r="I42" s="218"/>
    </row>
    <row r="43" spans="1:12" ht="31.2">
      <c r="A43" s="612" t="s">
        <v>69</v>
      </c>
      <c r="B43" s="681" t="s">
        <v>290</v>
      </c>
      <c r="C43" s="688"/>
      <c r="D43" s="688"/>
      <c r="E43" s="688"/>
      <c r="F43" s="689"/>
      <c r="G43" s="209">
        <f>G40-H41-H40-D42*1000000</f>
        <v>45998669214</v>
      </c>
      <c r="H43" s="213">
        <f>H40+H41+H42</f>
        <v>411896000</v>
      </c>
      <c r="I43" s="218"/>
      <c r="L43" s="201">
        <f>D40+D45</f>
        <v>43574850998</v>
      </c>
    </row>
    <row r="44" spans="1:12" ht="15.6">
      <c r="A44" s="612" t="s">
        <v>92</v>
      </c>
      <c r="B44" s="681" t="s">
        <v>103</v>
      </c>
      <c r="C44" s="688"/>
      <c r="D44" s="688"/>
      <c r="E44" s="688"/>
      <c r="F44" s="689"/>
      <c r="G44" s="202">
        <f>G40/1000000-D40-D42</f>
        <v>-43574804787.35479</v>
      </c>
    </row>
    <row r="45" spans="1:12" ht="15.6">
      <c r="A45" s="612" t="s">
        <v>94</v>
      </c>
      <c r="B45" s="681" t="s">
        <v>104</v>
      </c>
      <c r="C45" s="682">
        <f>'51'!C36</f>
        <v>520813000</v>
      </c>
      <c r="D45" s="682"/>
      <c r="E45" s="682">
        <f>D45-C45</f>
        <v>-520813000</v>
      </c>
      <c r="F45" s="683">
        <f>D45/C45*100</f>
        <v>0</v>
      </c>
    </row>
    <row r="46" spans="1:12" ht="15.6">
      <c r="A46" s="612" t="s">
        <v>113</v>
      </c>
      <c r="B46" s="681" t="s">
        <v>291</v>
      </c>
      <c r="C46" s="682">
        <f>'51'!C37</f>
        <v>0</v>
      </c>
      <c r="D46" s="682">
        <f>'51'!D112</f>
        <v>303249645</v>
      </c>
      <c r="E46" s="688"/>
      <c r="F46" s="689"/>
    </row>
    <row r="47" spans="1:12" ht="15.6">
      <c r="A47" s="612" t="s">
        <v>115</v>
      </c>
      <c r="B47" s="681" t="s">
        <v>272</v>
      </c>
      <c r="C47" s="700">
        <f>'51'!C38</f>
        <v>0</v>
      </c>
      <c r="D47" s="682">
        <f>'51'!D113</f>
        <v>40361188544</v>
      </c>
      <c r="E47" s="688"/>
      <c r="F47" s="689"/>
    </row>
  </sheetData>
  <mergeCells count="10">
    <mergeCell ref="A1:B1"/>
    <mergeCell ref="A2:F2"/>
    <mergeCell ref="A3:F3"/>
    <mergeCell ref="A4:F4"/>
    <mergeCell ref="E6:F6"/>
    <mergeCell ref="H39:I39"/>
    <mergeCell ref="A6:A7"/>
    <mergeCell ref="B6:B7"/>
    <mergeCell ref="C6:C7"/>
    <mergeCell ref="D6:D7"/>
  </mergeCells>
  <pageMargins left="0.70866141732283505" right="0.39370078740157499" top="0.74803149606299202" bottom="0.74803149606299202" header="0.31496062992126" footer="0.31496062992126"/>
  <pageSetup paperSize="9" scale="85" orientation="portrait" r:id="rId1"/>
  <headerFooter>
    <oddFooter>&amp;C&amp;P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61"/>
  <sheetViews>
    <sheetView topLeftCell="A43" zoomScale="70" zoomScaleNormal="70" workbookViewId="0">
      <selection activeCell="B5" sqref="B5"/>
    </sheetView>
  </sheetViews>
  <sheetFormatPr defaultColWidth="9.109375" defaultRowHeight="15.6"/>
  <cols>
    <col min="1" max="1" width="6.33203125" style="733" customWidth="1"/>
    <col min="2" max="2" width="29.6640625" style="733" customWidth="1"/>
    <col min="3" max="3" width="10.5546875" style="733" bestFit="1" customWidth="1"/>
    <col min="4" max="9" width="9.109375" style="733"/>
    <col min="10" max="10" width="17" style="733" bestFit="1" customWidth="1"/>
    <col min="11" max="22" width="9.109375" style="733"/>
    <col min="23" max="23" width="9.44140625" style="733" customWidth="1"/>
    <col min="24" max="16384" width="9.109375" style="733"/>
  </cols>
  <sheetData>
    <row r="1" spans="1:23">
      <c r="A1" s="789"/>
      <c r="B1" s="789"/>
      <c r="C1" s="730"/>
      <c r="D1" s="731"/>
      <c r="E1" s="731"/>
      <c r="F1" s="731"/>
      <c r="G1" s="731"/>
      <c r="H1" s="731"/>
      <c r="I1" s="732"/>
      <c r="J1" s="731"/>
      <c r="K1" s="731"/>
      <c r="L1" s="731"/>
      <c r="M1" s="731"/>
      <c r="N1" s="731"/>
      <c r="O1" s="786" t="s">
        <v>16</v>
      </c>
      <c r="P1" s="786"/>
      <c r="Q1" s="786"/>
      <c r="R1" s="786"/>
      <c r="S1" s="786"/>
      <c r="T1" s="786"/>
      <c r="U1" s="786"/>
      <c r="V1" s="786"/>
      <c r="W1" s="786"/>
    </row>
    <row r="2" spans="1:23">
      <c r="A2" s="731"/>
      <c r="B2" s="731"/>
      <c r="C2" s="730"/>
      <c r="D2" s="731"/>
      <c r="E2" s="730"/>
      <c r="F2" s="731"/>
      <c r="G2" s="731"/>
      <c r="H2" s="731"/>
      <c r="I2" s="732"/>
      <c r="J2" s="731"/>
      <c r="K2" s="731"/>
      <c r="L2" s="731"/>
      <c r="M2" s="731"/>
      <c r="N2" s="731"/>
      <c r="O2" s="731"/>
      <c r="P2" s="731"/>
      <c r="Q2" s="731"/>
      <c r="R2" s="731"/>
      <c r="S2" s="731"/>
      <c r="T2" s="731"/>
      <c r="U2" s="731"/>
    </row>
    <row r="3" spans="1:23">
      <c r="A3" s="786" t="s">
        <v>292</v>
      </c>
      <c r="B3" s="786"/>
      <c r="C3" s="786"/>
      <c r="D3" s="786"/>
      <c r="E3" s="786"/>
      <c r="F3" s="786"/>
      <c r="G3" s="786"/>
      <c r="H3" s="786"/>
      <c r="I3" s="786"/>
      <c r="J3" s="786"/>
      <c r="K3" s="786"/>
      <c r="L3" s="786"/>
      <c r="M3" s="786"/>
      <c r="N3" s="786"/>
      <c r="O3" s="786"/>
      <c r="P3" s="786"/>
      <c r="Q3" s="786"/>
      <c r="R3" s="786"/>
      <c r="S3" s="786"/>
      <c r="T3" s="786"/>
      <c r="U3" s="786"/>
    </row>
    <row r="4" spans="1:23">
      <c r="A4" s="788" t="str">
        <f>'52'!A3:F3</f>
        <v>(Kèm theo Nghị quyết số     /NQ-HĐND ngày 30 tháng 3 năm 2026 của HĐND xã  Sơn Hà)</v>
      </c>
      <c r="B4" s="788"/>
      <c r="C4" s="788"/>
      <c r="D4" s="788"/>
      <c r="E4" s="788"/>
      <c r="F4" s="788"/>
      <c r="G4" s="788"/>
      <c r="H4" s="788"/>
      <c r="I4" s="788"/>
      <c r="J4" s="788"/>
      <c r="K4" s="788"/>
      <c r="L4" s="788"/>
      <c r="M4" s="788"/>
      <c r="N4" s="788"/>
      <c r="O4" s="788"/>
      <c r="P4" s="788"/>
      <c r="Q4" s="788"/>
      <c r="R4" s="788"/>
      <c r="S4" s="788"/>
      <c r="T4" s="788"/>
      <c r="U4" s="788"/>
    </row>
    <row r="5" spans="1:23">
      <c r="A5" s="734"/>
      <c r="B5" s="734"/>
      <c r="C5" s="734"/>
      <c r="D5" s="734"/>
      <c r="E5" s="734"/>
      <c r="F5" s="734"/>
      <c r="G5" s="734"/>
      <c r="H5" s="734"/>
      <c r="I5" s="734"/>
      <c r="J5" s="734"/>
      <c r="K5" s="734"/>
      <c r="L5" s="734"/>
      <c r="M5" s="734"/>
      <c r="N5" s="734"/>
      <c r="O5" s="734"/>
      <c r="P5" s="734"/>
      <c r="Q5" s="734"/>
      <c r="R5" s="734"/>
      <c r="S5" s="734"/>
      <c r="T5" s="787" t="str">
        <f>'50'!H5</f>
        <v>Đơn vị: Đồng</v>
      </c>
      <c r="U5" s="788"/>
      <c r="V5" s="788"/>
      <c r="W5" s="788"/>
    </row>
    <row r="7" spans="1:23">
      <c r="A7" s="790" t="s">
        <v>3</v>
      </c>
      <c r="B7" s="790" t="s">
        <v>526</v>
      </c>
      <c r="C7" s="790" t="s">
        <v>789</v>
      </c>
      <c r="D7" s="785" t="s">
        <v>527</v>
      </c>
      <c r="E7" s="785" t="s">
        <v>527</v>
      </c>
      <c r="F7" s="785" t="s">
        <v>527</v>
      </c>
      <c r="G7" s="785" t="s">
        <v>527</v>
      </c>
      <c r="H7" s="785" t="s">
        <v>527</v>
      </c>
      <c r="I7" s="785" t="s">
        <v>527</v>
      </c>
      <c r="J7" s="790" t="s">
        <v>790</v>
      </c>
      <c r="K7" s="785" t="s">
        <v>527</v>
      </c>
      <c r="L7" s="785" t="s">
        <v>527</v>
      </c>
      <c r="M7" s="785" t="s">
        <v>527</v>
      </c>
      <c r="N7" s="785" t="s">
        <v>527</v>
      </c>
      <c r="O7" s="785" t="s">
        <v>527</v>
      </c>
      <c r="P7" s="785" t="s">
        <v>527</v>
      </c>
      <c r="Q7" s="785" t="s">
        <v>527</v>
      </c>
      <c r="R7" s="785" t="s">
        <v>527</v>
      </c>
      <c r="S7" s="785" t="s">
        <v>527</v>
      </c>
      <c r="T7" s="790" t="s">
        <v>77</v>
      </c>
      <c r="U7" s="785" t="s">
        <v>527</v>
      </c>
      <c r="V7" s="785" t="s">
        <v>527</v>
      </c>
      <c r="W7" s="785" t="s">
        <v>527</v>
      </c>
    </row>
    <row r="8" spans="1:23" s="735" customFormat="1" ht="42" customHeight="1">
      <c r="A8" s="785" t="s">
        <v>527</v>
      </c>
      <c r="B8" s="785" t="s">
        <v>527</v>
      </c>
      <c r="C8" s="784" t="s">
        <v>791</v>
      </c>
      <c r="D8" s="784" t="s">
        <v>792</v>
      </c>
      <c r="E8" s="784" t="s">
        <v>793</v>
      </c>
      <c r="F8" s="784" t="s">
        <v>794</v>
      </c>
      <c r="G8" s="784" t="s">
        <v>297</v>
      </c>
      <c r="H8" s="785" t="s">
        <v>527</v>
      </c>
      <c r="I8" s="785" t="s">
        <v>527</v>
      </c>
      <c r="J8" s="784" t="s">
        <v>795</v>
      </c>
      <c r="K8" s="784" t="s">
        <v>792</v>
      </c>
      <c r="L8" s="784" t="s">
        <v>793</v>
      </c>
      <c r="M8" s="784" t="s">
        <v>794</v>
      </c>
      <c r="N8" s="784" t="s">
        <v>297</v>
      </c>
      <c r="O8" s="785" t="s">
        <v>527</v>
      </c>
      <c r="P8" s="785" t="s">
        <v>527</v>
      </c>
      <c r="Q8" s="784" t="s">
        <v>796</v>
      </c>
      <c r="R8" s="784" t="s">
        <v>830</v>
      </c>
      <c r="S8" s="784" t="s">
        <v>797</v>
      </c>
      <c r="T8" s="784" t="s">
        <v>795</v>
      </c>
      <c r="U8" s="784" t="s">
        <v>798</v>
      </c>
      <c r="V8" s="784" t="s">
        <v>799</v>
      </c>
      <c r="W8" s="784" t="s">
        <v>800</v>
      </c>
    </row>
    <row r="9" spans="1:23" s="735" customFormat="1" ht="81" customHeight="1">
      <c r="A9" s="785" t="s">
        <v>527</v>
      </c>
      <c r="B9" s="785" t="s">
        <v>527</v>
      </c>
      <c r="C9" s="785" t="s">
        <v>527</v>
      </c>
      <c r="D9" s="785" t="s">
        <v>527</v>
      </c>
      <c r="E9" s="785" t="s">
        <v>527</v>
      </c>
      <c r="F9" s="785" t="s">
        <v>527</v>
      </c>
      <c r="G9" s="736" t="s">
        <v>296</v>
      </c>
      <c r="H9" s="736" t="s">
        <v>801</v>
      </c>
      <c r="I9" s="736" t="s">
        <v>799</v>
      </c>
      <c r="J9" s="785" t="s">
        <v>527</v>
      </c>
      <c r="K9" s="785" t="s">
        <v>527</v>
      </c>
      <c r="L9" s="785" t="s">
        <v>527</v>
      </c>
      <c r="M9" s="785" t="s">
        <v>527</v>
      </c>
      <c r="N9" s="736" t="s">
        <v>296</v>
      </c>
      <c r="O9" s="736" t="s">
        <v>801</v>
      </c>
      <c r="P9" s="736" t="s">
        <v>799</v>
      </c>
      <c r="Q9" s="785" t="s">
        <v>527</v>
      </c>
      <c r="R9" s="785" t="s">
        <v>527</v>
      </c>
      <c r="S9" s="785" t="s">
        <v>527</v>
      </c>
      <c r="T9" s="785" t="s">
        <v>527</v>
      </c>
      <c r="U9" s="785" t="s">
        <v>527</v>
      </c>
      <c r="V9" s="785" t="s">
        <v>527</v>
      </c>
      <c r="W9" s="785" t="s">
        <v>527</v>
      </c>
    </row>
    <row r="10" spans="1:23">
      <c r="A10" s="737" t="s">
        <v>80</v>
      </c>
      <c r="B10" s="737" t="s">
        <v>81</v>
      </c>
      <c r="C10" s="737" t="s">
        <v>437</v>
      </c>
      <c r="D10" s="737" t="s">
        <v>444</v>
      </c>
      <c r="E10" s="737" t="s">
        <v>446</v>
      </c>
      <c r="F10" s="737" t="s">
        <v>455</v>
      </c>
      <c r="G10" s="737" t="s">
        <v>457</v>
      </c>
      <c r="H10" s="737" t="s">
        <v>459</v>
      </c>
      <c r="I10" s="737" t="s">
        <v>460</v>
      </c>
      <c r="J10" s="737" t="s">
        <v>461</v>
      </c>
      <c r="K10" s="737" t="s">
        <v>462</v>
      </c>
      <c r="L10" s="737" t="s">
        <v>548</v>
      </c>
      <c r="M10" s="737" t="s">
        <v>471</v>
      </c>
      <c r="N10" s="737" t="s">
        <v>475</v>
      </c>
      <c r="O10" s="737" t="s">
        <v>479</v>
      </c>
      <c r="P10" s="737" t="s">
        <v>483</v>
      </c>
      <c r="Q10" s="737" t="s">
        <v>487</v>
      </c>
      <c r="R10" s="737" t="s">
        <v>489</v>
      </c>
      <c r="S10" s="737" t="s">
        <v>491</v>
      </c>
      <c r="T10" s="737" t="s">
        <v>494</v>
      </c>
      <c r="U10" s="737" t="s">
        <v>496</v>
      </c>
      <c r="V10" s="737" t="s">
        <v>498</v>
      </c>
      <c r="W10" s="737" t="s">
        <v>549</v>
      </c>
    </row>
    <row r="11" spans="1:23">
      <c r="A11" s="736" t="s">
        <v>6</v>
      </c>
      <c r="B11" s="738" t="s">
        <v>802</v>
      </c>
      <c r="C11" s="739">
        <f>C12</f>
        <v>229341405592</v>
      </c>
      <c r="D11" s="739">
        <f t="shared" ref="D11:P11" si="0">D12</f>
        <v>2763583000</v>
      </c>
      <c r="E11" s="739">
        <f t="shared" si="0"/>
        <v>192664866229</v>
      </c>
      <c r="F11" s="739" t="str">
        <f t="shared" si="0"/>
        <v/>
      </c>
      <c r="G11" s="739">
        <f t="shared" si="0"/>
        <v>33912956363</v>
      </c>
      <c r="H11" s="739">
        <f t="shared" si="0"/>
        <v>9524718400</v>
      </c>
      <c r="I11" s="739">
        <f t="shared" si="0"/>
        <v>24388237963</v>
      </c>
      <c r="J11" s="739">
        <f t="shared" si="0"/>
        <v>184781488149</v>
      </c>
      <c r="K11" s="739">
        <f t="shared" si="0"/>
        <v>2726333000</v>
      </c>
      <c r="L11" s="739">
        <f t="shared" si="0"/>
        <v>167909446749</v>
      </c>
      <c r="M11" s="739" t="str">
        <f t="shared" si="0"/>
        <v/>
      </c>
      <c r="N11" s="739">
        <f t="shared" si="0"/>
        <v>14145708400</v>
      </c>
      <c r="O11" s="739">
        <f t="shared" si="0"/>
        <v>9031291400</v>
      </c>
      <c r="P11" s="739">
        <f t="shared" si="0"/>
        <v>5114417000</v>
      </c>
      <c r="Q11" s="740" t="s">
        <v>527</v>
      </c>
      <c r="R11" s="740" t="s">
        <v>527</v>
      </c>
      <c r="S11" s="740" t="s">
        <v>527</v>
      </c>
      <c r="T11" s="741">
        <f>J11/C11*100</f>
        <v>80.570487336127854</v>
      </c>
      <c r="U11" s="741">
        <f>K11/D11*100</f>
        <v>98.652112131244124</v>
      </c>
      <c r="V11" s="741">
        <f>L11/E11*100</f>
        <v>87.151046288545473</v>
      </c>
      <c r="W11" s="741">
        <f>N11/G11*100</f>
        <v>41.711811405016199</v>
      </c>
    </row>
    <row r="12" spans="1:23">
      <c r="A12" s="742" t="s">
        <v>437</v>
      </c>
      <c r="B12" s="743" t="s">
        <v>550</v>
      </c>
      <c r="C12" s="744">
        <v>229341405592</v>
      </c>
      <c r="D12" s="744">
        <v>2763583000</v>
      </c>
      <c r="E12" s="744">
        <v>192664866229</v>
      </c>
      <c r="F12" s="740" t="s">
        <v>527</v>
      </c>
      <c r="G12" s="744">
        <v>33912956363</v>
      </c>
      <c r="H12" s="744">
        <v>9524718400</v>
      </c>
      <c r="I12" s="744">
        <v>24388237963</v>
      </c>
      <c r="J12" s="744">
        <v>184781488149</v>
      </c>
      <c r="K12" s="744">
        <v>2726333000</v>
      </c>
      <c r="L12" s="744">
        <v>167909446749</v>
      </c>
      <c r="M12" s="740" t="s">
        <v>527</v>
      </c>
      <c r="N12" s="744">
        <v>14145708400</v>
      </c>
      <c r="O12" s="744">
        <v>9031291400</v>
      </c>
      <c r="P12" s="744">
        <v>5114417000</v>
      </c>
      <c r="Q12" s="745"/>
      <c r="R12" s="740" t="s">
        <v>527</v>
      </c>
      <c r="S12" s="740" t="s">
        <v>527</v>
      </c>
      <c r="T12" s="746">
        <f t="shared" ref="T12:T51" si="1">J12/C12*100</f>
        <v>80.570487336127854</v>
      </c>
      <c r="U12" s="746">
        <f>K12/D12*100</f>
        <v>98.652112131244124</v>
      </c>
      <c r="V12" s="746">
        <f t="shared" ref="V12:V28" si="2">L12/E12*100</f>
        <v>87.151046288545473</v>
      </c>
      <c r="W12" s="746">
        <f>N12/G12*100</f>
        <v>41.711811405016199</v>
      </c>
    </row>
    <row r="13" spans="1:23" ht="46.8">
      <c r="A13" s="747" t="s">
        <v>527</v>
      </c>
      <c r="B13" s="748" t="s">
        <v>554</v>
      </c>
      <c r="C13" s="749">
        <v>16129673017</v>
      </c>
      <c r="D13" s="749">
        <v>0</v>
      </c>
      <c r="E13" s="749">
        <v>16129673017</v>
      </c>
      <c r="F13" s="740" t="s">
        <v>527</v>
      </c>
      <c r="G13" s="749">
        <v>0</v>
      </c>
      <c r="H13" s="749">
        <v>0</v>
      </c>
      <c r="I13" s="749">
        <v>0</v>
      </c>
      <c r="J13" s="749">
        <v>15083253242</v>
      </c>
      <c r="K13" s="749">
        <v>0</v>
      </c>
      <c r="L13" s="749">
        <v>15083253242</v>
      </c>
      <c r="M13" s="740" t="s">
        <v>527</v>
      </c>
      <c r="N13" s="749">
        <v>0</v>
      </c>
      <c r="O13" s="749">
        <v>0</v>
      </c>
      <c r="P13" s="749">
        <v>0</v>
      </c>
      <c r="Q13" s="740" t="s">
        <v>527</v>
      </c>
      <c r="R13" s="740" t="s">
        <v>527</v>
      </c>
      <c r="S13" s="740" t="s">
        <v>527</v>
      </c>
      <c r="T13" s="746">
        <f t="shared" si="1"/>
        <v>93.512455126045538</v>
      </c>
      <c r="U13" s="746" t="s">
        <v>527</v>
      </c>
      <c r="V13" s="746">
        <f t="shared" si="2"/>
        <v>93.512455126045538</v>
      </c>
      <c r="W13" s="746" t="s">
        <v>527</v>
      </c>
    </row>
    <row r="14" spans="1:23" ht="31.2">
      <c r="A14" s="747" t="s">
        <v>527</v>
      </c>
      <c r="B14" s="748" t="s">
        <v>555</v>
      </c>
      <c r="C14" s="749">
        <v>5266749694</v>
      </c>
      <c r="D14" s="749">
        <v>0</v>
      </c>
      <c r="E14" s="749">
        <v>5266749694</v>
      </c>
      <c r="F14" s="740" t="s">
        <v>527</v>
      </c>
      <c r="G14" s="749">
        <v>0</v>
      </c>
      <c r="H14" s="749">
        <v>0</v>
      </c>
      <c r="I14" s="749">
        <v>0</v>
      </c>
      <c r="J14" s="749">
        <v>4465673477</v>
      </c>
      <c r="K14" s="749">
        <v>0</v>
      </c>
      <c r="L14" s="749">
        <v>4465673477</v>
      </c>
      <c r="M14" s="740" t="s">
        <v>527</v>
      </c>
      <c r="N14" s="749">
        <v>0</v>
      </c>
      <c r="O14" s="749">
        <v>0</v>
      </c>
      <c r="P14" s="749">
        <v>0</v>
      </c>
      <c r="Q14" s="740" t="s">
        <v>527</v>
      </c>
      <c r="R14" s="740" t="s">
        <v>527</v>
      </c>
      <c r="S14" s="740" t="s">
        <v>527</v>
      </c>
      <c r="T14" s="746">
        <f t="shared" si="1"/>
        <v>84.789931864189327</v>
      </c>
      <c r="U14" s="746" t="s">
        <v>527</v>
      </c>
      <c r="V14" s="746">
        <f t="shared" si="2"/>
        <v>84.789931864189327</v>
      </c>
      <c r="W14" s="746" t="s">
        <v>527</v>
      </c>
    </row>
    <row r="15" spans="1:23" ht="31.2">
      <c r="A15" s="747" t="s">
        <v>527</v>
      </c>
      <c r="B15" s="748" t="s">
        <v>556</v>
      </c>
      <c r="C15" s="749">
        <v>5237920166</v>
      </c>
      <c r="D15" s="749">
        <v>0</v>
      </c>
      <c r="E15" s="749">
        <v>5237920166</v>
      </c>
      <c r="F15" s="740" t="s">
        <v>527</v>
      </c>
      <c r="G15" s="749">
        <v>0</v>
      </c>
      <c r="H15" s="749">
        <v>0</v>
      </c>
      <c r="I15" s="749">
        <v>0</v>
      </c>
      <c r="J15" s="749">
        <v>4518744754</v>
      </c>
      <c r="K15" s="749">
        <v>0</v>
      </c>
      <c r="L15" s="749">
        <v>4518744754</v>
      </c>
      <c r="M15" s="740" t="s">
        <v>527</v>
      </c>
      <c r="N15" s="749">
        <v>0</v>
      </c>
      <c r="O15" s="749">
        <v>0</v>
      </c>
      <c r="P15" s="749">
        <v>0</v>
      </c>
      <c r="Q15" s="740" t="s">
        <v>527</v>
      </c>
      <c r="R15" s="740" t="s">
        <v>527</v>
      </c>
      <c r="S15" s="740" t="s">
        <v>527</v>
      </c>
      <c r="T15" s="746">
        <f t="shared" si="1"/>
        <v>86.269828687572243</v>
      </c>
      <c r="U15" s="746" t="s">
        <v>527</v>
      </c>
      <c r="V15" s="746">
        <f t="shared" si="2"/>
        <v>86.269828687572243</v>
      </c>
      <c r="W15" s="746" t="s">
        <v>527</v>
      </c>
    </row>
    <row r="16" spans="1:23" ht="31.2">
      <c r="A16" s="747" t="s">
        <v>527</v>
      </c>
      <c r="B16" s="748" t="s">
        <v>557</v>
      </c>
      <c r="C16" s="749">
        <v>8030016609</v>
      </c>
      <c r="D16" s="749">
        <v>0</v>
      </c>
      <c r="E16" s="749">
        <v>8030016609</v>
      </c>
      <c r="F16" s="740" t="s">
        <v>527</v>
      </c>
      <c r="G16" s="749">
        <v>0</v>
      </c>
      <c r="H16" s="749">
        <v>0</v>
      </c>
      <c r="I16" s="749">
        <v>0</v>
      </c>
      <c r="J16" s="749">
        <v>7808698797</v>
      </c>
      <c r="K16" s="749">
        <v>0</v>
      </c>
      <c r="L16" s="749">
        <v>7808698797</v>
      </c>
      <c r="M16" s="740" t="s">
        <v>527</v>
      </c>
      <c r="N16" s="749">
        <v>0</v>
      </c>
      <c r="O16" s="749">
        <v>0</v>
      </c>
      <c r="P16" s="749">
        <v>0</v>
      </c>
      <c r="Q16" s="740" t="s">
        <v>527</v>
      </c>
      <c r="R16" s="740" t="s">
        <v>527</v>
      </c>
      <c r="S16" s="740" t="s">
        <v>527</v>
      </c>
      <c r="T16" s="746">
        <f t="shared" si="1"/>
        <v>97.243868564954795</v>
      </c>
      <c r="U16" s="746" t="s">
        <v>527</v>
      </c>
      <c r="V16" s="746">
        <f t="shared" si="2"/>
        <v>97.243868564954795</v>
      </c>
      <c r="W16" s="746" t="s">
        <v>527</v>
      </c>
    </row>
    <row r="17" spans="1:23" ht="31.2">
      <c r="A17" s="747" t="s">
        <v>527</v>
      </c>
      <c r="B17" s="748" t="s">
        <v>558</v>
      </c>
      <c r="C17" s="749">
        <v>6050299494</v>
      </c>
      <c r="D17" s="749">
        <v>0</v>
      </c>
      <c r="E17" s="749">
        <v>6050299494</v>
      </c>
      <c r="F17" s="740" t="s">
        <v>527</v>
      </c>
      <c r="G17" s="749">
        <v>0</v>
      </c>
      <c r="H17" s="749">
        <v>0</v>
      </c>
      <c r="I17" s="749">
        <v>0</v>
      </c>
      <c r="J17" s="749">
        <v>5519777897</v>
      </c>
      <c r="K17" s="749">
        <v>0</v>
      </c>
      <c r="L17" s="749">
        <v>5519777897</v>
      </c>
      <c r="M17" s="740" t="s">
        <v>527</v>
      </c>
      <c r="N17" s="749">
        <v>0</v>
      </c>
      <c r="O17" s="749">
        <v>0</v>
      </c>
      <c r="P17" s="749">
        <v>0</v>
      </c>
      <c r="Q17" s="740" t="s">
        <v>527</v>
      </c>
      <c r="R17" s="740" t="s">
        <v>527</v>
      </c>
      <c r="S17" s="740" t="s">
        <v>527</v>
      </c>
      <c r="T17" s="746">
        <f t="shared" si="1"/>
        <v>91.231482052646967</v>
      </c>
      <c r="U17" s="746" t="s">
        <v>527</v>
      </c>
      <c r="V17" s="746">
        <f t="shared" si="2"/>
        <v>91.231482052646967</v>
      </c>
      <c r="W17" s="746" t="s">
        <v>527</v>
      </c>
    </row>
    <row r="18" spans="1:23" ht="31.2">
      <c r="A18" s="747" t="s">
        <v>527</v>
      </c>
      <c r="B18" s="748" t="s">
        <v>559</v>
      </c>
      <c r="C18" s="749">
        <v>9736576185</v>
      </c>
      <c r="D18" s="749">
        <v>0</v>
      </c>
      <c r="E18" s="749">
        <v>9736576185</v>
      </c>
      <c r="F18" s="740" t="s">
        <v>527</v>
      </c>
      <c r="G18" s="749">
        <v>0</v>
      </c>
      <c r="H18" s="749">
        <v>0</v>
      </c>
      <c r="I18" s="749">
        <v>0</v>
      </c>
      <c r="J18" s="749">
        <v>9064231414</v>
      </c>
      <c r="K18" s="749">
        <v>0</v>
      </c>
      <c r="L18" s="749">
        <v>9064231414</v>
      </c>
      <c r="M18" s="740" t="s">
        <v>527</v>
      </c>
      <c r="N18" s="749">
        <v>0</v>
      </c>
      <c r="O18" s="749">
        <v>0</v>
      </c>
      <c r="P18" s="749">
        <v>0</v>
      </c>
      <c r="Q18" s="740" t="s">
        <v>527</v>
      </c>
      <c r="R18" s="740" t="s">
        <v>527</v>
      </c>
      <c r="S18" s="740" t="s">
        <v>527</v>
      </c>
      <c r="T18" s="746">
        <f t="shared" si="1"/>
        <v>93.094648896849364</v>
      </c>
      <c r="U18" s="746" t="s">
        <v>527</v>
      </c>
      <c r="V18" s="746">
        <f t="shared" si="2"/>
        <v>93.094648896849364</v>
      </c>
      <c r="W18" s="746" t="s">
        <v>527</v>
      </c>
    </row>
    <row r="19" spans="1:23" ht="31.2">
      <c r="A19" s="747" t="s">
        <v>527</v>
      </c>
      <c r="B19" s="748" t="s">
        <v>560</v>
      </c>
      <c r="C19" s="749">
        <v>10121632756</v>
      </c>
      <c r="D19" s="749">
        <v>0</v>
      </c>
      <c r="E19" s="749">
        <v>10121632756</v>
      </c>
      <c r="F19" s="740" t="s">
        <v>527</v>
      </c>
      <c r="G19" s="749">
        <v>0</v>
      </c>
      <c r="H19" s="749">
        <v>0</v>
      </c>
      <c r="I19" s="749">
        <v>0</v>
      </c>
      <c r="J19" s="749">
        <v>9276868387</v>
      </c>
      <c r="K19" s="749">
        <v>0</v>
      </c>
      <c r="L19" s="749">
        <v>9276868387</v>
      </c>
      <c r="M19" s="740" t="s">
        <v>527</v>
      </c>
      <c r="N19" s="749">
        <v>0</v>
      </c>
      <c r="O19" s="749">
        <v>0</v>
      </c>
      <c r="P19" s="749">
        <v>0</v>
      </c>
      <c r="Q19" s="740" t="s">
        <v>527</v>
      </c>
      <c r="R19" s="740" t="s">
        <v>527</v>
      </c>
      <c r="S19" s="740" t="s">
        <v>527</v>
      </c>
      <c r="T19" s="746">
        <f t="shared" si="1"/>
        <v>91.653872558266528</v>
      </c>
      <c r="U19" s="746" t="s">
        <v>527</v>
      </c>
      <c r="V19" s="746">
        <f t="shared" si="2"/>
        <v>91.653872558266528</v>
      </c>
      <c r="W19" s="746" t="s">
        <v>527</v>
      </c>
    </row>
    <row r="20" spans="1:23" ht="31.2">
      <c r="A20" s="747" t="s">
        <v>527</v>
      </c>
      <c r="B20" s="748" t="s">
        <v>561</v>
      </c>
      <c r="C20" s="749">
        <v>10618296558</v>
      </c>
      <c r="D20" s="749">
        <v>0</v>
      </c>
      <c r="E20" s="749">
        <v>10618296558</v>
      </c>
      <c r="F20" s="740" t="s">
        <v>527</v>
      </c>
      <c r="G20" s="749">
        <v>0</v>
      </c>
      <c r="H20" s="749">
        <v>0</v>
      </c>
      <c r="I20" s="749">
        <v>0</v>
      </c>
      <c r="J20" s="749">
        <v>10192690492</v>
      </c>
      <c r="K20" s="749">
        <v>0</v>
      </c>
      <c r="L20" s="749">
        <v>10192690492</v>
      </c>
      <c r="M20" s="740" t="s">
        <v>527</v>
      </c>
      <c r="N20" s="749">
        <v>0</v>
      </c>
      <c r="O20" s="749">
        <v>0</v>
      </c>
      <c r="P20" s="749">
        <v>0</v>
      </c>
      <c r="Q20" s="740" t="s">
        <v>527</v>
      </c>
      <c r="R20" s="740" t="s">
        <v>527</v>
      </c>
      <c r="S20" s="740" t="s">
        <v>527</v>
      </c>
      <c r="T20" s="746">
        <f t="shared" si="1"/>
        <v>95.991767006362792</v>
      </c>
      <c r="U20" s="746" t="s">
        <v>527</v>
      </c>
      <c r="V20" s="746">
        <f t="shared" si="2"/>
        <v>95.991767006362792</v>
      </c>
      <c r="W20" s="746" t="s">
        <v>527</v>
      </c>
    </row>
    <row r="21" spans="1:23" ht="31.2">
      <c r="A21" s="747" t="s">
        <v>527</v>
      </c>
      <c r="B21" s="748" t="s">
        <v>562</v>
      </c>
      <c r="C21" s="749">
        <v>11722812393</v>
      </c>
      <c r="D21" s="749">
        <v>0</v>
      </c>
      <c r="E21" s="749">
        <v>11722812393</v>
      </c>
      <c r="F21" s="740" t="s">
        <v>527</v>
      </c>
      <c r="G21" s="749">
        <v>0</v>
      </c>
      <c r="H21" s="749">
        <v>0</v>
      </c>
      <c r="I21" s="749">
        <v>0</v>
      </c>
      <c r="J21" s="749">
        <v>11022458496</v>
      </c>
      <c r="K21" s="749">
        <v>0</v>
      </c>
      <c r="L21" s="749">
        <v>11022458496</v>
      </c>
      <c r="M21" s="740" t="s">
        <v>527</v>
      </c>
      <c r="N21" s="749">
        <v>0</v>
      </c>
      <c r="O21" s="749">
        <v>0</v>
      </c>
      <c r="P21" s="749">
        <v>0</v>
      </c>
      <c r="Q21" s="740" t="s">
        <v>527</v>
      </c>
      <c r="R21" s="740" t="s">
        <v>527</v>
      </c>
      <c r="S21" s="740" t="s">
        <v>527</v>
      </c>
      <c r="T21" s="746">
        <f t="shared" si="1"/>
        <v>94.025717775555293</v>
      </c>
      <c r="U21" s="746" t="s">
        <v>527</v>
      </c>
      <c r="V21" s="746">
        <f t="shared" si="2"/>
        <v>94.025717775555293</v>
      </c>
      <c r="W21" s="746" t="s">
        <v>527</v>
      </c>
    </row>
    <row r="22" spans="1:23" ht="31.2">
      <c r="A22" s="747" t="s">
        <v>527</v>
      </c>
      <c r="B22" s="748" t="s">
        <v>563</v>
      </c>
      <c r="C22" s="749">
        <v>7173692119</v>
      </c>
      <c r="D22" s="749">
        <v>0</v>
      </c>
      <c r="E22" s="749">
        <v>7173692119</v>
      </c>
      <c r="F22" s="740" t="s">
        <v>527</v>
      </c>
      <c r="G22" s="749">
        <v>0</v>
      </c>
      <c r="H22" s="749">
        <v>0</v>
      </c>
      <c r="I22" s="749">
        <v>0</v>
      </c>
      <c r="J22" s="749">
        <v>6939459307</v>
      </c>
      <c r="K22" s="749">
        <v>0</v>
      </c>
      <c r="L22" s="749">
        <v>6939459307</v>
      </c>
      <c r="M22" s="740" t="s">
        <v>527</v>
      </c>
      <c r="N22" s="749">
        <v>0</v>
      </c>
      <c r="O22" s="749">
        <v>0</v>
      </c>
      <c r="P22" s="749">
        <v>0</v>
      </c>
      <c r="Q22" s="740" t="s">
        <v>527</v>
      </c>
      <c r="R22" s="740" t="s">
        <v>527</v>
      </c>
      <c r="S22" s="740" t="s">
        <v>527</v>
      </c>
      <c r="T22" s="746">
        <f t="shared" si="1"/>
        <v>96.734836007533431</v>
      </c>
      <c r="U22" s="746" t="s">
        <v>527</v>
      </c>
      <c r="V22" s="746">
        <f t="shared" si="2"/>
        <v>96.734836007533431</v>
      </c>
      <c r="W22" s="746" t="s">
        <v>527</v>
      </c>
    </row>
    <row r="23" spans="1:23" ht="31.2">
      <c r="A23" s="747" t="s">
        <v>527</v>
      </c>
      <c r="B23" s="748" t="s">
        <v>564</v>
      </c>
      <c r="C23" s="749">
        <v>19967718104</v>
      </c>
      <c r="D23" s="749">
        <v>0</v>
      </c>
      <c r="E23" s="749">
        <v>19967718104</v>
      </c>
      <c r="F23" s="740" t="s">
        <v>527</v>
      </c>
      <c r="G23" s="749">
        <v>0</v>
      </c>
      <c r="H23" s="749">
        <v>0</v>
      </c>
      <c r="I23" s="749">
        <v>0</v>
      </c>
      <c r="J23" s="749">
        <v>19257944689</v>
      </c>
      <c r="K23" s="749">
        <v>0</v>
      </c>
      <c r="L23" s="749">
        <v>19257944689</v>
      </c>
      <c r="M23" s="740" t="s">
        <v>527</v>
      </c>
      <c r="N23" s="749">
        <v>0</v>
      </c>
      <c r="O23" s="749">
        <v>0</v>
      </c>
      <c r="P23" s="749">
        <v>0</v>
      </c>
      <c r="Q23" s="740" t="s">
        <v>527</v>
      </c>
      <c r="R23" s="740" t="s">
        <v>527</v>
      </c>
      <c r="S23" s="740" t="s">
        <v>527</v>
      </c>
      <c r="T23" s="746">
        <f t="shared" si="1"/>
        <v>96.445395456289944</v>
      </c>
      <c r="U23" s="746" t="s">
        <v>527</v>
      </c>
      <c r="V23" s="746">
        <f t="shared" si="2"/>
        <v>96.445395456289944</v>
      </c>
      <c r="W23" s="746" t="s">
        <v>527</v>
      </c>
    </row>
    <row r="24" spans="1:23" ht="31.2">
      <c r="A24" s="747" t="s">
        <v>527</v>
      </c>
      <c r="B24" s="748" t="s">
        <v>565</v>
      </c>
      <c r="C24" s="749">
        <v>179984000</v>
      </c>
      <c r="D24" s="749">
        <v>0</v>
      </c>
      <c r="E24" s="749">
        <v>179984000</v>
      </c>
      <c r="F24" s="740" t="s">
        <v>527</v>
      </c>
      <c r="G24" s="749">
        <v>0</v>
      </c>
      <c r="H24" s="749">
        <v>0</v>
      </c>
      <c r="I24" s="749">
        <v>0</v>
      </c>
      <c r="J24" s="749">
        <v>179984000</v>
      </c>
      <c r="K24" s="749">
        <v>0</v>
      </c>
      <c r="L24" s="749">
        <v>179984000</v>
      </c>
      <c r="M24" s="740" t="s">
        <v>527</v>
      </c>
      <c r="N24" s="749">
        <v>0</v>
      </c>
      <c r="O24" s="749">
        <v>0</v>
      </c>
      <c r="P24" s="749">
        <v>0</v>
      </c>
      <c r="Q24" s="740" t="s">
        <v>527</v>
      </c>
      <c r="R24" s="740" t="s">
        <v>527</v>
      </c>
      <c r="S24" s="740" t="s">
        <v>527</v>
      </c>
      <c r="T24" s="746">
        <f t="shared" si="1"/>
        <v>100</v>
      </c>
      <c r="U24" s="746" t="s">
        <v>527</v>
      </c>
      <c r="V24" s="746">
        <f t="shared" si="2"/>
        <v>100</v>
      </c>
      <c r="W24" s="746" t="s">
        <v>527</v>
      </c>
    </row>
    <row r="25" spans="1:23" ht="46.8">
      <c r="A25" s="747" t="s">
        <v>527</v>
      </c>
      <c r="B25" s="748" t="s">
        <v>784</v>
      </c>
      <c r="C25" s="749">
        <v>7942507153</v>
      </c>
      <c r="D25" s="749">
        <v>0</v>
      </c>
      <c r="E25" s="749">
        <v>7071497153</v>
      </c>
      <c r="F25" s="740" t="s">
        <v>527</v>
      </c>
      <c r="G25" s="749">
        <v>871010000</v>
      </c>
      <c r="H25" s="749">
        <v>0</v>
      </c>
      <c r="I25" s="749">
        <v>871010000</v>
      </c>
      <c r="J25" s="749">
        <v>6373097369</v>
      </c>
      <c r="K25" s="749">
        <v>0</v>
      </c>
      <c r="L25" s="749">
        <v>6373097369</v>
      </c>
      <c r="M25" s="740" t="s">
        <v>527</v>
      </c>
      <c r="N25" s="749">
        <v>0</v>
      </c>
      <c r="O25" s="749">
        <v>0</v>
      </c>
      <c r="P25" s="749">
        <v>0</v>
      </c>
      <c r="Q25" s="740" t="s">
        <v>527</v>
      </c>
      <c r="R25" s="740" t="s">
        <v>527</v>
      </c>
      <c r="S25" s="740" t="s">
        <v>527</v>
      </c>
      <c r="T25" s="746">
        <f t="shared" si="1"/>
        <v>80.240373048865166</v>
      </c>
      <c r="U25" s="746" t="s">
        <v>527</v>
      </c>
      <c r="V25" s="746">
        <f>L25/E25*100</f>
        <v>90.123735202188243</v>
      </c>
      <c r="W25" s="746" t="s">
        <v>527</v>
      </c>
    </row>
    <row r="26" spans="1:23" ht="31.2">
      <c r="A26" s="747" t="s">
        <v>527</v>
      </c>
      <c r="B26" s="748" t="s">
        <v>567</v>
      </c>
      <c r="C26" s="749">
        <v>8311048377</v>
      </c>
      <c r="D26" s="749">
        <v>0</v>
      </c>
      <c r="E26" s="749">
        <v>8311048377</v>
      </c>
      <c r="F26" s="740" t="s">
        <v>527</v>
      </c>
      <c r="G26" s="749">
        <v>0</v>
      </c>
      <c r="H26" s="749">
        <v>0</v>
      </c>
      <c r="I26" s="749">
        <v>0</v>
      </c>
      <c r="J26" s="749">
        <v>6453972558</v>
      </c>
      <c r="K26" s="749">
        <v>0</v>
      </c>
      <c r="L26" s="749">
        <v>6453972558</v>
      </c>
      <c r="M26" s="740" t="s">
        <v>527</v>
      </c>
      <c r="N26" s="749">
        <v>0</v>
      </c>
      <c r="O26" s="749">
        <v>0</v>
      </c>
      <c r="P26" s="749">
        <v>0</v>
      </c>
      <c r="Q26" s="740" t="s">
        <v>527</v>
      </c>
      <c r="R26" s="740" t="s">
        <v>527</v>
      </c>
      <c r="S26" s="740" t="s">
        <v>527</v>
      </c>
      <c r="T26" s="746">
        <f t="shared" si="1"/>
        <v>77.655336189122991</v>
      </c>
      <c r="U26" s="746" t="s">
        <v>527</v>
      </c>
      <c r="V26" s="746">
        <f t="shared" si="2"/>
        <v>77.655336189122991</v>
      </c>
      <c r="W26" s="746" t="s">
        <v>527</v>
      </c>
    </row>
    <row r="27" spans="1:23" ht="31.2">
      <c r="A27" s="747" t="s">
        <v>527</v>
      </c>
      <c r="B27" s="748" t="s">
        <v>568</v>
      </c>
      <c r="C27" s="749">
        <v>6970898701</v>
      </c>
      <c r="D27" s="749">
        <v>0</v>
      </c>
      <c r="E27" s="749">
        <v>986166701</v>
      </c>
      <c r="F27" s="740" t="s">
        <v>527</v>
      </c>
      <c r="G27" s="749">
        <v>5984732000</v>
      </c>
      <c r="H27" s="749">
        <v>0</v>
      </c>
      <c r="I27" s="749">
        <v>5984732000</v>
      </c>
      <c r="J27" s="749">
        <v>3911019420</v>
      </c>
      <c r="K27" s="749">
        <v>0</v>
      </c>
      <c r="L27" s="749">
        <v>801579420</v>
      </c>
      <c r="M27" s="740" t="s">
        <v>527</v>
      </c>
      <c r="N27" s="749">
        <v>3109440000</v>
      </c>
      <c r="O27" s="749">
        <v>0</v>
      </c>
      <c r="P27" s="749">
        <v>3109440000</v>
      </c>
      <c r="Q27" s="740" t="s">
        <v>527</v>
      </c>
      <c r="R27" s="740" t="s">
        <v>527</v>
      </c>
      <c r="S27" s="740" t="s">
        <v>527</v>
      </c>
      <c r="T27" s="746">
        <f t="shared" si="1"/>
        <v>56.10495271490533</v>
      </c>
      <c r="U27" s="746" t="s">
        <v>527</v>
      </c>
      <c r="V27" s="746">
        <f t="shared" si="2"/>
        <v>81.282344981550949</v>
      </c>
      <c r="W27" s="746">
        <f>N27/G27*100</f>
        <v>51.956211238865833</v>
      </c>
    </row>
    <row r="28" spans="1:23" ht="46.8">
      <c r="A28" s="747" t="s">
        <v>527</v>
      </c>
      <c r="B28" s="748" t="s">
        <v>569</v>
      </c>
      <c r="C28" s="749">
        <v>83593278866</v>
      </c>
      <c r="D28" s="749">
        <v>0</v>
      </c>
      <c r="E28" s="749">
        <v>66060782903</v>
      </c>
      <c r="F28" s="740" t="s">
        <v>527</v>
      </c>
      <c r="G28" s="749">
        <v>17532495963</v>
      </c>
      <c r="H28" s="749">
        <v>0</v>
      </c>
      <c r="I28" s="749">
        <v>17532495963</v>
      </c>
      <c r="J28" s="749">
        <v>52955989450</v>
      </c>
      <c r="K28" s="749">
        <v>0</v>
      </c>
      <c r="L28" s="749">
        <v>50951012450</v>
      </c>
      <c r="M28" s="740" t="s">
        <v>527</v>
      </c>
      <c r="N28" s="749">
        <v>2004977000</v>
      </c>
      <c r="O28" s="749">
        <v>0</v>
      </c>
      <c r="P28" s="749">
        <v>2004977000</v>
      </c>
      <c r="Q28" s="740" t="s">
        <v>527</v>
      </c>
      <c r="R28" s="740" t="s">
        <v>527</v>
      </c>
      <c r="S28" s="740" t="s">
        <v>527</v>
      </c>
      <c r="T28" s="746">
        <f t="shared" si="1"/>
        <v>63.349578062236844</v>
      </c>
      <c r="U28" s="746" t="s">
        <v>527</v>
      </c>
      <c r="V28" s="746">
        <f t="shared" si="2"/>
        <v>77.127472928702119</v>
      </c>
      <c r="W28" s="746">
        <f>N28/G28*100</f>
        <v>11.435776196562299</v>
      </c>
    </row>
    <row r="29" spans="1:23" ht="46.8">
      <c r="A29" s="747" t="s">
        <v>527</v>
      </c>
      <c r="B29" s="748" t="s">
        <v>803</v>
      </c>
      <c r="C29" s="749">
        <v>1117408000</v>
      </c>
      <c r="D29" s="749">
        <v>1117408000</v>
      </c>
      <c r="E29" s="749">
        <v>0</v>
      </c>
      <c r="F29" s="740" t="s">
        <v>527</v>
      </c>
      <c r="G29" s="749">
        <v>0</v>
      </c>
      <c r="H29" s="749">
        <v>0</v>
      </c>
      <c r="I29" s="749">
        <v>0</v>
      </c>
      <c r="J29" s="749">
        <v>1112919000</v>
      </c>
      <c r="K29" s="749">
        <v>1112919000</v>
      </c>
      <c r="L29" s="749">
        <v>0</v>
      </c>
      <c r="M29" s="740" t="s">
        <v>527</v>
      </c>
      <c r="N29" s="749">
        <v>0</v>
      </c>
      <c r="O29" s="749">
        <v>0</v>
      </c>
      <c r="P29" s="749">
        <v>0</v>
      </c>
      <c r="Q29" s="740" t="s">
        <v>527</v>
      </c>
      <c r="R29" s="740" t="s">
        <v>527</v>
      </c>
      <c r="S29" s="740" t="s">
        <v>527</v>
      </c>
      <c r="T29" s="746">
        <f t="shared" si="1"/>
        <v>99.598266702941089</v>
      </c>
      <c r="U29" s="746">
        <f>K29/D29*100</f>
        <v>99.598266702941089</v>
      </c>
      <c r="V29" s="746" t="s">
        <v>527</v>
      </c>
      <c r="W29" s="746" t="s">
        <v>527</v>
      </c>
    </row>
    <row r="30" spans="1:23" ht="31.2">
      <c r="A30" s="747" t="s">
        <v>527</v>
      </c>
      <c r="B30" s="748" t="s">
        <v>804</v>
      </c>
      <c r="C30" s="749">
        <v>17349000</v>
      </c>
      <c r="D30" s="749">
        <v>0</v>
      </c>
      <c r="E30" s="749">
        <v>0</v>
      </c>
      <c r="F30" s="740" t="s">
        <v>527</v>
      </c>
      <c r="G30" s="749">
        <v>17349000</v>
      </c>
      <c r="H30" s="749">
        <v>17349000</v>
      </c>
      <c r="I30" s="749">
        <v>0</v>
      </c>
      <c r="J30" s="749">
        <v>17349000</v>
      </c>
      <c r="K30" s="749">
        <v>0</v>
      </c>
      <c r="L30" s="749">
        <v>0</v>
      </c>
      <c r="M30" s="740" t="s">
        <v>527</v>
      </c>
      <c r="N30" s="749">
        <v>17349000</v>
      </c>
      <c r="O30" s="749">
        <v>17349000</v>
      </c>
      <c r="P30" s="749">
        <v>0</v>
      </c>
      <c r="Q30" s="740" t="s">
        <v>527</v>
      </c>
      <c r="R30" s="740" t="s">
        <v>527</v>
      </c>
      <c r="S30" s="740" t="s">
        <v>527</v>
      </c>
      <c r="T30" s="746">
        <f t="shared" si="1"/>
        <v>100</v>
      </c>
      <c r="U30" s="746" t="s">
        <v>527</v>
      </c>
      <c r="V30" s="746" t="s">
        <v>527</v>
      </c>
      <c r="W30" s="746">
        <f>N30/G30*100</f>
        <v>100</v>
      </c>
    </row>
    <row r="31" spans="1:23" ht="46.8">
      <c r="A31" s="747" t="s">
        <v>527</v>
      </c>
      <c r="B31" s="748" t="s">
        <v>805</v>
      </c>
      <c r="C31" s="749">
        <v>2888000</v>
      </c>
      <c r="D31" s="749">
        <v>0</v>
      </c>
      <c r="E31" s="749">
        <v>0</v>
      </c>
      <c r="F31" s="740" t="s">
        <v>527</v>
      </c>
      <c r="G31" s="749">
        <v>2888000</v>
      </c>
      <c r="H31" s="749">
        <v>2888000</v>
      </c>
      <c r="I31" s="749">
        <v>0</v>
      </c>
      <c r="J31" s="749">
        <v>2888000</v>
      </c>
      <c r="K31" s="749">
        <v>0</v>
      </c>
      <c r="L31" s="749">
        <v>0</v>
      </c>
      <c r="M31" s="740" t="s">
        <v>527</v>
      </c>
      <c r="N31" s="749">
        <v>2888000</v>
      </c>
      <c r="O31" s="749">
        <v>2888000</v>
      </c>
      <c r="P31" s="749">
        <v>0</v>
      </c>
      <c r="Q31" s="740" t="s">
        <v>527</v>
      </c>
      <c r="R31" s="740" t="s">
        <v>527</v>
      </c>
      <c r="S31" s="740" t="s">
        <v>527</v>
      </c>
      <c r="T31" s="746">
        <f t="shared" si="1"/>
        <v>100</v>
      </c>
      <c r="U31" s="746" t="s">
        <v>527</v>
      </c>
      <c r="V31" s="746" t="s">
        <v>527</v>
      </c>
      <c r="W31" s="746">
        <f t="shared" ref="W31:W51" si="3">N31/G31*100</f>
        <v>100</v>
      </c>
    </row>
    <row r="32" spans="1:23" ht="46.8">
      <c r="A32" s="747" t="s">
        <v>527</v>
      </c>
      <c r="B32" s="748" t="s">
        <v>806</v>
      </c>
      <c r="C32" s="749">
        <v>31065350</v>
      </c>
      <c r="D32" s="749">
        <v>0</v>
      </c>
      <c r="E32" s="749">
        <v>0</v>
      </c>
      <c r="F32" s="740" t="s">
        <v>527</v>
      </c>
      <c r="G32" s="749">
        <v>31065350</v>
      </c>
      <c r="H32" s="749">
        <v>31065350</v>
      </c>
      <c r="I32" s="749">
        <v>0</v>
      </c>
      <c r="J32" s="749">
        <v>31065350</v>
      </c>
      <c r="K32" s="749">
        <v>0</v>
      </c>
      <c r="L32" s="749">
        <v>0</v>
      </c>
      <c r="M32" s="740" t="s">
        <v>527</v>
      </c>
      <c r="N32" s="749">
        <v>31065350</v>
      </c>
      <c r="O32" s="749">
        <v>31065350</v>
      </c>
      <c r="P32" s="749">
        <v>0</v>
      </c>
      <c r="Q32" s="740" t="s">
        <v>527</v>
      </c>
      <c r="R32" s="740" t="s">
        <v>527</v>
      </c>
      <c r="S32" s="740" t="s">
        <v>527</v>
      </c>
      <c r="T32" s="746">
        <f t="shared" si="1"/>
        <v>100</v>
      </c>
      <c r="U32" s="746" t="s">
        <v>527</v>
      </c>
      <c r="V32" s="746" t="s">
        <v>527</v>
      </c>
      <c r="W32" s="746">
        <f t="shared" si="3"/>
        <v>100</v>
      </c>
    </row>
    <row r="33" spans="1:23" ht="46.8">
      <c r="A33" s="747" t="s">
        <v>527</v>
      </c>
      <c r="B33" s="748" t="s">
        <v>807</v>
      </c>
      <c r="C33" s="749">
        <v>24000000</v>
      </c>
      <c r="D33" s="749">
        <v>0</v>
      </c>
      <c r="E33" s="749">
        <v>0</v>
      </c>
      <c r="F33" s="740" t="s">
        <v>527</v>
      </c>
      <c r="G33" s="749">
        <v>24000000</v>
      </c>
      <c r="H33" s="749">
        <v>24000000</v>
      </c>
      <c r="I33" s="749">
        <v>0</v>
      </c>
      <c r="J33" s="749">
        <v>22008000</v>
      </c>
      <c r="K33" s="749">
        <v>0</v>
      </c>
      <c r="L33" s="749">
        <v>0</v>
      </c>
      <c r="M33" s="740" t="s">
        <v>527</v>
      </c>
      <c r="N33" s="749">
        <v>22008000</v>
      </c>
      <c r="O33" s="749">
        <v>22008000</v>
      </c>
      <c r="P33" s="749">
        <v>0</v>
      </c>
      <c r="Q33" s="740" t="s">
        <v>527</v>
      </c>
      <c r="R33" s="740" t="s">
        <v>527</v>
      </c>
      <c r="S33" s="740" t="s">
        <v>527</v>
      </c>
      <c r="T33" s="746">
        <f t="shared" si="1"/>
        <v>91.7</v>
      </c>
      <c r="U33" s="746" t="s">
        <v>527</v>
      </c>
      <c r="V33" s="746" t="s">
        <v>527</v>
      </c>
      <c r="W33" s="746">
        <f t="shared" si="3"/>
        <v>91.7</v>
      </c>
    </row>
    <row r="34" spans="1:23" ht="46.8">
      <c r="A34" s="747" t="s">
        <v>527</v>
      </c>
      <c r="B34" s="748" t="s">
        <v>808</v>
      </c>
      <c r="C34" s="749">
        <v>662899000</v>
      </c>
      <c r="D34" s="749">
        <v>0</v>
      </c>
      <c r="E34" s="749">
        <v>0</v>
      </c>
      <c r="F34" s="740" t="s">
        <v>527</v>
      </c>
      <c r="G34" s="749">
        <v>662899000</v>
      </c>
      <c r="H34" s="749">
        <v>662899000</v>
      </c>
      <c r="I34" s="749">
        <v>0</v>
      </c>
      <c r="J34" s="749">
        <v>662899000</v>
      </c>
      <c r="K34" s="749">
        <v>0</v>
      </c>
      <c r="L34" s="749">
        <v>0</v>
      </c>
      <c r="M34" s="740" t="s">
        <v>527</v>
      </c>
      <c r="N34" s="749">
        <v>662899000</v>
      </c>
      <c r="O34" s="749">
        <v>662899000</v>
      </c>
      <c r="P34" s="749">
        <v>0</v>
      </c>
      <c r="Q34" s="740" t="s">
        <v>527</v>
      </c>
      <c r="R34" s="740" t="s">
        <v>527</v>
      </c>
      <c r="S34" s="740" t="s">
        <v>527</v>
      </c>
      <c r="T34" s="746">
        <f t="shared" si="1"/>
        <v>100</v>
      </c>
      <c r="U34" s="746" t="s">
        <v>527</v>
      </c>
      <c r="V34" s="746" t="s">
        <v>527</v>
      </c>
      <c r="W34" s="746">
        <f t="shared" si="3"/>
        <v>100</v>
      </c>
    </row>
    <row r="35" spans="1:23" ht="46.8">
      <c r="A35" s="747" t="s">
        <v>527</v>
      </c>
      <c r="B35" s="748" t="s">
        <v>809</v>
      </c>
      <c r="C35" s="749">
        <v>334000000</v>
      </c>
      <c r="D35" s="749">
        <v>0</v>
      </c>
      <c r="E35" s="749">
        <v>0</v>
      </c>
      <c r="F35" s="740" t="s">
        <v>527</v>
      </c>
      <c r="G35" s="749">
        <v>334000000</v>
      </c>
      <c r="H35" s="749">
        <v>334000000</v>
      </c>
      <c r="I35" s="749">
        <v>0</v>
      </c>
      <c r="J35" s="749">
        <v>334000000</v>
      </c>
      <c r="K35" s="749">
        <v>0</v>
      </c>
      <c r="L35" s="749">
        <v>0</v>
      </c>
      <c r="M35" s="740" t="s">
        <v>527</v>
      </c>
      <c r="N35" s="749">
        <v>334000000</v>
      </c>
      <c r="O35" s="749">
        <v>334000000</v>
      </c>
      <c r="P35" s="749">
        <v>0</v>
      </c>
      <c r="Q35" s="740" t="s">
        <v>527</v>
      </c>
      <c r="R35" s="740" t="s">
        <v>527</v>
      </c>
      <c r="S35" s="740" t="s">
        <v>527</v>
      </c>
      <c r="T35" s="746">
        <f t="shared" si="1"/>
        <v>100</v>
      </c>
      <c r="U35" s="746" t="s">
        <v>527</v>
      </c>
      <c r="V35" s="746" t="s">
        <v>527</v>
      </c>
      <c r="W35" s="746">
        <f t="shared" si="3"/>
        <v>100</v>
      </c>
    </row>
    <row r="36" spans="1:23" ht="62.4">
      <c r="A36" s="747" t="s">
        <v>527</v>
      </c>
      <c r="B36" s="748" t="s">
        <v>810</v>
      </c>
      <c r="C36" s="749">
        <v>155000000</v>
      </c>
      <c r="D36" s="749">
        <v>0</v>
      </c>
      <c r="E36" s="749">
        <v>0</v>
      </c>
      <c r="F36" s="740" t="s">
        <v>527</v>
      </c>
      <c r="G36" s="749">
        <v>155000000</v>
      </c>
      <c r="H36" s="749">
        <v>155000000</v>
      </c>
      <c r="I36" s="749">
        <v>0</v>
      </c>
      <c r="J36" s="749">
        <v>148658000</v>
      </c>
      <c r="K36" s="749">
        <v>0</v>
      </c>
      <c r="L36" s="749">
        <v>0</v>
      </c>
      <c r="M36" s="740" t="s">
        <v>527</v>
      </c>
      <c r="N36" s="749">
        <v>148658000</v>
      </c>
      <c r="O36" s="749">
        <v>148658000</v>
      </c>
      <c r="P36" s="749">
        <v>0</v>
      </c>
      <c r="Q36" s="740" t="s">
        <v>527</v>
      </c>
      <c r="R36" s="740" t="s">
        <v>527</v>
      </c>
      <c r="S36" s="740" t="s">
        <v>527</v>
      </c>
      <c r="T36" s="746">
        <f t="shared" si="1"/>
        <v>95.908387096774192</v>
      </c>
      <c r="U36" s="746" t="s">
        <v>527</v>
      </c>
      <c r="V36" s="746" t="s">
        <v>527</v>
      </c>
      <c r="W36" s="746">
        <f t="shared" si="3"/>
        <v>95.908387096774192</v>
      </c>
    </row>
    <row r="37" spans="1:23" ht="62.4">
      <c r="A37" s="747" t="s">
        <v>527</v>
      </c>
      <c r="B37" s="748" t="s">
        <v>811</v>
      </c>
      <c r="C37" s="749">
        <v>25000000</v>
      </c>
      <c r="D37" s="749">
        <v>0</v>
      </c>
      <c r="E37" s="749">
        <v>0</v>
      </c>
      <c r="F37" s="740" t="s">
        <v>527</v>
      </c>
      <c r="G37" s="749">
        <v>25000000</v>
      </c>
      <c r="H37" s="749">
        <v>25000000</v>
      </c>
      <c r="I37" s="749">
        <v>0</v>
      </c>
      <c r="J37" s="749">
        <v>21292000</v>
      </c>
      <c r="K37" s="749">
        <v>0</v>
      </c>
      <c r="L37" s="749">
        <v>0</v>
      </c>
      <c r="M37" s="740" t="s">
        <v>527</v>
      </c>
      <c r="N37" s="749">
        <v>21292000</v>
      </c>
      <c r="O37" s="749">
        <v>21292000</v>
      </c>
      <c r="P37" s="749">
        <v>0</v>
      </c>
      <c r="Q37" s="740" t="s">
        <v>527</v>
      </c>
      <c r="R37" s="740" t="s">
        <v>527</v>
      </c>
      <c r="S37" s="740" t="s">
        <v>527</v>
      </c>
      <c r="T37" s="746">
        <f t="shared" si="1"/>
        <v>85.168000000000006</v>
      </c>
      <c r="U37" s="746" t="s">
        <v>527</v>
      </c>
      <c r="V37" s="746" t="s">
        <v>527</v>
      </c>
      <c r="W37" s="746">
        <f t="shared" si="3"/>
        <v>85.168000000000006</v>
      </c>
    </row>
    <row r="38" spans="1:23" ht="46.8">
      <c r="A38" s="747" t="s">
        <v>527</v>
      </c>
      <c r="B38" s="748" t="s">
        <v>812</v>
      </c>
      <c r="C38" s="749">
        <v>94399650</v>
      </c>
      <c r="D38" s="749">
        <v>0</v>
      </c>
      <c r="E38" s="749">
        <v>0</v>
      </c>
      <c r="F38" s="740" t="s">
        <v>527</v>
      </c>
      <c r="G38" s="749">
        <v>94399650</v>
      </c>
      <c r="H38" s="749">
        <v>94399650</v>
      </c>
      <c r="I38" s="749">
        <v>0</v>
      </c>
      <c r="J38" s="749">
        <v>94399650</v>
      </c>
      <c r="K38" s="749">
        <v>0</v>
      </c>
      <c r="L38" s="749">
        <v>0</v>
      </c>
      <c r="M38" s="740" t="s">
        <v>527</v>
      </c>
      <c r="N38" s="749">
        <v>94399650</v>
      </c>
      <c r="O38" s="749">
        <v>94399650</v>
      </c>
      <c r="P38" s="749">
        <v>0</v>
      </c>
      <c r="Q38" s="740" t="s">
        <v>527</v>
      </c>
      <c r="R38" s="740" t="s">
        <v>527</v>
      </c>
      <c r="S38" s="740" t="s">
        <v>527</v>
      </c>
      <c r="T38" s="746">
        <f t="shared" si="1"/>
        <v>100</v>
      </c>
      <c r="U38" s="746" t="s">
        <v>527</v>
      </c>
      <c r="V38" s="746" t="s">
        <v>527</v>
      </c>
      <c r="W38" s="746">
        <f t="shared" si="3"/>
        <v>100</v>
      </c>
    </row>
    <row r="39" spans="1:23" ht="46.8">
      <c r="A39" s="747" t="s">
        <v>527</v>
      </c>
      <c r="B39" s="748" t="s">
        <v>813</v>
      </c>
      <c r="C39" s="749">
        <v>450000000</v>
      </c>
      <c r="D39" s="749">
        <v>450000000</v>
      </c>
      <c r="E39" s="749">
        <v>0</v>
      </c>
      <c r="F39" s="740" t="s">
        <v>527</v>
      </c>
      <c r="G39" s="749">
        <v>0</v>
      </c>
      <c r="H39" s="749">
        <v>0</v>
      </c>
      <c r="I39" s="749">
        <v>0</v>
      </c>
      <c r="J39" s="749">
        <v>449145000</v>
      </c>
      <c r="K39" s="749">
        <v>449145000</v>
      </c>
      <c r="L39" s="749">
        <v>0</v>
      </c>
      <c r="M39" s="740" t="s">
        <v>527</v>
      </c>
      <c r="N39" s="749">
        <v>0</v>
      </c>
      <c r="O39" s="749">
        <v>0</v>
      </c>
      <c r="P39" s="749">
        <v>0</v>
      </c>
      <c r="Q39" s="740" t="s">
        <v>527</v>
      </c>
      <c r="R39" s="740" t="s">
        <v>527</v>
      </c>
      <c r="S39" s="740" t="s">
        <v>527</v>
      </c>
      <c r="T39" s="746">
        <f t="shared" si="1"/>
        <v>99.81</v>
      </c>
      <c r="U39" s="746">
        <f>K39/D39*100</f>
        <v>99.81</v>
      </c>
      <c r="V39" s="746" t="s">
        <v>527</v>
      </c>
      <c r="W39" s="746" t="s">
        <v>527</v>
      </c>
    </row>
    <row r="40" spans="1:23" ht="78">
      <c r="A40" s="747" t="s">
        <v>527</v>
      </c>
      <c r="B40" s="748" t="s">
        <v>814</v>
      </c>
      <c r="C40" s="749">
        <v>736000000</v>
      </c>
      <c r="D40" s="749">
        <v>0</v>
      </c>
      <c r="E40" s="749">
        <v>0</v>
      </c>
      <c r="F40" s="740" t="s">
        <v>527</v>
      </c>
      <c r="G40" s="749">
        <v>736000000</v>
      </c>
      <c r="H40" s="749">
        <v>736000000</v>
      </c>
      <c r="I40" s="749">
        <v>0</v>
      </c>
      <c r="J40" s="749">
        <v>736000000</v>
      </c>
      <c r="K40" s="749">
        <v>0</v>
      </c>
      <c r="L40" s="749">
        <v>0</v>
      </c>
      <c r="M40" s="740" t="s">
        <v>527</v>
      </c>
      <c r="N40" s="749">
        <v>736000000</v>
      </c>
      <c r="O40" s="749">
        <v>736000000</v>
      </c>
      <c r="P40" s="749">
        <v>0</v>
      </c>
      <c r="Q40" s="740" t="s">
        <v>527</v>
      </c>
      <c r="R40" s="740" t="s">
        <v>527</v>
      </c>
      <c r="S40" s="740" t="s">
        <v>527</v>
      </c>
      <c r="T40" s="746">
        <f t="shared" si="1"/>
        <v>100</v>
      </c>
      <c r="U40" s="746" t="s">
        <v>527</v>
      </c>
      <c r="V40" s="746" t="s">
        <v>527</v>
      </c>
      <c r="W40" s="746">
        <f t="shared" si="3"/>
        <v>100</v>
      </c>
    </row>
    <row r="41" spans="1:23" ht="46.8">
      <c r="A41" s="747" t="s">
        <v>527</v>
      </c>
      <c r="B41" s="748" t="s">
        <v>815</v>
      </c>
      <c r="C41" s="749">
        <v>276000000</v>
      </c>
      <c r="D41" s="749">
        <v>0</v>
      </c>
      <c r="E41" s="749">
        <v>0</v>
      </c>
      <c r="F41" s="740" t="s">
        <v>527</v>
      </c>
      <c r="G41" s="749">
        <v>276000000</v>
      </c>
      <c r="H41" s="749">
        <v>276000000</v>
      </c>
      <c r="I41" s="749">
        <v>0</v>
      </c>
      <c r="J41" s="749">
        <v>276000000</v>
      </c>
      <c r="K41" s="749">
        <v>0</v>
      </c>
      <c r="L41" s="749">
        <v>0</v>
      </c>
      <c r="M41" s="740" t="s">
        <v>527</v>
      </c>
      <c r="N41" s="749">
        <v>276000000</v>
      </c>
      <c r="O41" s="749">
        <v>276000000</v>
      </c>
      <c r="P41" s="749">
        <v>0</v>
      </c>
      <c r="Q41" s="740" t="s">
        <v>527</v>
      </c>
      <c r="R41" s="740" t="s">
        <v>527</v>
      </c>
      <c r="S41" s="740" t="s">
        <v>527</v>
      </c>
      <c r="T41" s="746">
        <f t="shared" si="1"/>
        <v>100</v>
      </c>
      <c r="U41" s="746" t="s">
        <v>527</v>
      </c>
      <c r="V41" s="746" t="s">
        <v>527</v>
      </c>
      <c r="W41" s="746">
        <f t="shared" si="3"/>
        <v>100</v>
      </c>
    </row>
    <row r="42" spans="1:23" ht="46.8">
      <c r="A42" s="747" t="s">
        <v>527</v>
      </c>
      <c r="B42" s="748" t="s">
        <v>816</v>
      </c>
      <c r="C42" s="749">
        <v>920000000</v>
      </c>
      <c r="D42" s="749">
        <v>0</v>
      </c>
      <c r="E42" s="749">
        <v>0</v>
      </c>
      <c r="F42" s="740" t="s">
        <v>527</v>
      </c>
      <c r="G42" s="749">
        <v>920000000</v>
      </c>
      <c r="H42" s="749">
        <v>920000000</v>
      </c>
      <c r="I42" s="749">
        <v>0</v>
      </c>
      <c r="J42" s="749">
        <v>913802000</v>
      </c>
      <c r="K42" s="749">
        <v>0</v>
      </c>
      <c r="L42" s="749">
        <v>0</v>
      </c>
      <c r="M42" s="740" t="s">
        <v>527</v>
      </c>
      <c r="N42" s="749">
        <v>913802000</v>
      </c>
      <c r="O42" s="749">
        <v>913802000</v>
      </c>
      <c r="P42" s="749">
        <v>0</v>
      </c>
      <c r="Q42" s="740" t="s">
        <v>527</v>
      </c>
      <c r="R42" s="740" t="s">
        <v>527</v>
      </c>
      <c r="S42" s="740" t="s">
        <v>527</v>
      </c>
      <c r="T42" s="746">
        <f t="shared" si="1"/>
        <v>99.326304347826095</v>
      </c>
      <c r="U42" s="746" t="s">
        <v>527</v>
      </c>
      <c r="V42" s="746" t="s">
        <v>527</v>
      </c>
      <c r="W42" s="746">
        <f t="shared" si="3"/>
        <v>99.326304347826095</v>
      </c>
    </row>
    <row r="43" spans="1:23" ht="31.2">
      <c r="A43" s="747" t="s">
        <v>527</v>
      </c>
      <c r="B43" s="748" t="s">
        <v>817</v>
      </c>
      <c r="C43" s="749">
        <v>1380000000</v>
      </c>
      <c r="D43" s="749">
        <v>0</v>
      </c>
      <c r="E43" s="749">
        <v>0</v>
      </c>
      <c r="F43" s="740" t="s">
        <v>527</v>
      </c>
      <c r="G43" s="749">
        <v>1380000000</v>
      </c>
      <c r="H43" s="749">
        <v>1380000000</v>
      </c>
      <c r="I43" s="749">
        <v>0</v>
      </c>
      <c r="J43" s="749">
        <v>1034314000</v>
      </c>
      <c r="K43" s="749">
        <v>0</v>
      </c>
      <c r="L43" s="749">
        <v>0</v>
      </c>
      <c r="M43" s="740" t="s">
        <v>527</v>
      </c>
      <c r="N43" s="749">
        <v>1034314000</v>
      </c>
      <c r="O43" s="749">
        <v>1034314000</v>
      </c>
      <c r="P43" s="749">
        <v>0</v>
      </c>
      <c r="Q43" s="740" t="s">
        <v>527</v>
      </c>
      <c r="R43" s="740" t="s">
        <v>527</v>
      </c>
      <c r="S43" s="740" t="s">
        <v>527</v>
      </c>
      <c r="T43" s="746">
        <f t="shared" si="1"/>
        <v>74.950289855072455</v>
      </c>
      <c r="U43" s="746" t="s">
        <v>527</v>
      </c>
      <c r="V43" s="746" t="s">
        <v>527</v>
      </c>
      <c r="W43" s="746">
        <f t="shared" si="3"/>
        <v>74.950289855072455</v>
      </c>
    </row>
    <row r="44" spans="1:23" ht="78">
      <c r="A44" s="747" t="s">
        <v>527</v>
      </c>
      <c r="B44" s="748" t="s">
        <v>818</v>
      </c>
      <c r="C44" s="749">
        <v>580500000</v>
      </c>
      <c r="D44" s="749">
        <v>0</v>
      </c>
      <c r="E44" s="749">
        <v>0</v>
      </c>
      <c r="F44" s="740" t="s">
        <v>527</v>
      </c>
      <c r="G44" s="749">
        <v>580500000</v>
      </c>
      <c r="H44" s="749">
        <v>580500000</v>
      </c>
      <c r="I44" s="749">
        <v>0</v>
      </c>
      <c r="J44" s="749">
        <v>552000000</v>
      </c>
      <c r="K44" s="749">
        <v>0</v>
      </c>
      <c r="L44" s="749">
        <v>0</v>
      </c>
      <c r="M44" s="740" t="s">
        <v>527</v>
      </c>
      <c r="N44" s="749">
        <v>552000000</v>
      </c>
      <c r="O44" s="749">
        <v>552000000</v>
      </c>
      <c r="P44" s="749">
        <v>0</v>
      </c>
      <c r="Q44" s="740" t="s">
        <v>527</v>
      </c>
      <c r="R44" s="740" t="s">
        <v>527</v>
      </c>
      <c r="S44" s="740" t="s">
        <v>527</v>
      </c>
      <c r="T44" s="746">
        <f t="shared" si="1"/>
        <v>95.090439276485782</v>
      </c>
      <c r="U44" s="746" t="s">
        <v>527</v>
      </c>
      <c r="V44" s="746" t="s">
        <v>527</v>
      </c>
      <c r="W44" s="746">
        <f t="shared" si="3"/>
        <v>95.090439276485782</v>
      </c>
    </row>
    <row r="45" spans="1:23" ht="46.8">
      <c r="A45" s="747" t="s">
        <v>527</v>
      </c>
      <c r="B45" s="748" t="s">
        <v>819</v>
      </c>
      <c r="C45" s="749">
        <v>920000000</v>
      </c>
      <c r="D45" s="749">
        <v>0</v>
      </c>
      <c r="E45" s="749">
        <v>0</v>
      </c>
      <c r="F45" s="740" t="s">
        <v>527</v>
      </c>
      <c r="G45" s="749">
        <v>920000000</v>
      </c>
      <c r="H45" s="749">
        <v>920000000</v>
      </c>
      <c r="I45" s="749">
        <v>0</v>
      </c>
      <c r="J45" s="749">
        <v>902387000</v>
      </c>
      <c r="K45" s="749">
        <v>0</v>
      </c>
      <c r="L45" s="749">
        <v>0</v>
      </c>
      <c r="M45" s="740" t="s">
        <v>527</v>
      </c>
      <c r="N45" s="749">
        <v>902387000</v>
      </c>
      <c r="O45" s="749">
        <v>902387000</v>
      </c>
      <c r="P45" s="749">
        <v>0</v>
      </c>
      <c r="Q45" s="740" t="s">
        <v>527</v>
      </c>
      <c r="R45" s="740" t="s">
        <v>527</v>
      </c>
      <c r="S45" s="740" t="s">
        <v>527</v>
      </c>
      <c r="T45" s="746">
        <f t="shared" si="1"/>
        <v>98.085543478260874</v>
      </c>
      <c r="U45" s="746" t="s">
        <v>527</v>
      </c>
      <c r="V45" s="746" t="s">
        <v>527</v>
      </c>
      <c r="W45" s="746">
        <f t="shared" si="3"/>
        <v>98.085543478260874</v>
      </c>
    </row>
    <row r="46" spans="1:23" ht="46.8">
      <c r="A46" s="747" t="s">
        <v>527</v>
      </c>
      <c r="B46" s="748" t="s">
        <v>820</v>
      </c>
      <c r="C46" s="749">
        <v>920000000</v>
      </c>
      <c r="D46" s="749">
        <v>0</v>
      </c>
      <c r="E46" s="749">
        <v>0</v>
      </c>
      <c r="F46" s="740" t="s">
        <v>527</v>
      </c>
      <c r="G46" s="749">
        <v>920000000</v>
      </c>
      <c r="H46" s="749">
        <v>920000000</v>
      </c>
      <c r="I46" s="749">
        <v>0</v>
      </c>
      <c r="J46" s="749">
        <v>905687000</v>
      </c>
      <c r="K46" s="749">
        <v>0</v>
      </c>
      <c r="L46" s="749">
        <v>0</v>
      </c>
      <c r="M46" s="740" t="s">
        <v>527</v>
      </c>
      <c r="N46" s="749">
        <v>905687000</v>
      </c>
      <c r="O46" s="749">
        <v>905687000</v>
      </c>
      <c r="P46" s="749">
        <v>0</v>
      </c>
      <c r="Q46" s="740" t="s">
        <v>527</v>
      </c>
      <c r="R46" s="740" t="s">
        <v>527</v>
      </c>
      <c r="S46" s="740" t="s">
        <v>527</v>
      </c>
      <c r="T46" s="746">
        <f t="shared" si="1"/>
        <v>98.444239130434781</v>
      </c>
      <c r="U46" s="746" t="s">
        <v>527</v>
      </c>
      <c r="V46" s="746" t="s">
        <v>527</v>
      </c>
      <c r="W46" s="746">
        <f t="shared" si="3"/>
        <v>98.444239130434781</v>
      </c>
    </row>
    <row r="47" spans="1:23" ht="31.2">
      <c r="A47" s="747" t="s">
        <v>527</v>
      </c>
      <c r="B47" s="748" t="s">
        <v>821</v>
      </c>
      <c r="C47" s="749">
        <v>400000000</v>
      </c>
      <c r="D47" s="749">
        <v>0</v>
      </c>
      <c r="E47" s="749">
        <v>0</v>
      </c>
      <c r="F47" s="740" t="s">
        <v>527</v>
      </c>
      <c r="G47" s="749">
        <v>400000000</v>
      </c>
      <c r="H47" s="749">
        <v>400000000</v>
      </c>
      <c r="I47" s="749">
        <v>0</v>
      </c>
      <c r="J47" s="749">
        <v>340480000</v>
      </c>
      <c r="K47" s="749">
        <v>0</v>
      </c>
      <c r="L47" s="749">
        <v>0</v>
      </c>
      <c r="M47" s="740" t="s">
        <v>527</v>
      </c>
      <c r="N47" s="749">
        <v>340480000</v>
      </c>
      <c r="O47" s="749">
        <v>340480000</v>
      </c>
      <c r="P47" s="749">
        <v>0</v>
      </c>
      <c r="Q47" s="740" t="s">
        <v>527</v>
      </c>
      <c r="R47" s="740" t="s">
        <v>527</v>
      </c>
      <c r="S47" s="740" t="s">
        <v>527</v>
      </c>
      <c r="T47" s="746">
        <f t="shared" si="1"/>
        <v>85.11999999999999</v>
      </c>
      <c r="U47" s="746" t="s">
        <v>527</v>
      </c>
      <c r="V47" s="746" t="s">
        <v>527</v>
      </c>
      <c r="W47" s="746">
        <f t="shared" si="3"/>
        <v>85.11999999999999</v>
      </c>
    </row>
    <row r="48" spans="1:23" ht="46.8">
      <c r="A48" s="747" t="s">
        <v>527</v>
      </c>
      <c r="B48" s="748" t="s">
        <v>822</v>
      </c>
      <c r="C48" s="749">
        <v>1196175000</v>
      </c>
      <c r="D48" s="749">
        <v>1196175000</v>
      </c>
      <c r="E48" s="749">
        <v>0</v>
      </c>
      <c r="F48" s="740" t="s">
        <v>527</v>
      </c>
      <c r="G48" s="749">
        <v>0</v>
      </c>
      <c r="H48" s="749">
        <v>0</v>
      </c>
      <c r="I48" s="749">
        <v>0</v>
      </c>
      <c r="J48" s="749">
        <v>1164269000</v>
      </c>
      <c r="K48" s="749">
        <v>1164269000</v>
      </c>
      <c r="L48" s="749">
        <v>0</v>
      </c>
      <c r="M48" s="740" t="s">
        <v>527</v>
      </c>
      <c r="N48" s="749">
        <v>0</v>
      </c>
      <c r="O48" s="749">
        <v>0</v>
      </c>
      <c r="P48" s="749">
        <v>0</v>
      </c>
      <c r="Q48" s="740" t="s">
        <v>527</v>
      </c>
      <c r="R48" s="740" t="s">
        <v>527</v>
      </c>
      <c r="S48" s="740" t="s">
        <v>527</v>
      </c>
      <c r="T48" s="746">
        <f t="shared" si="1"/>
        <v>97.332664534871569</v>
      </c>
      <c r="U48" s="746">
        <f>K48/D48*100</f>
        <v>97.332664534871569</v>
      </c>
      <c r="V48" s="746" t="s">
        <v>527</v>
      </c>
      <c r="W48" s="746" t="s">
        <v>527</v>
      </c>
    </row>
    <row r="49" spans="1:23" ht="46.8">
      <c r="A49" s="747" t="s">
        <v>527</v>
      </c>
      <c r="B49" s="748" t="s">
        <v>823</v>
      </c>
      <c r="C49" s="749">
        <v>1150000000</v>
      </c>
      <c r="D49" s="749">
        <v>0</v>
      </c>
      <c r="E49" s="749">
        <v>0</v>
      </c>
      <c r="F49" s="740" t="s">
        <v>527</v>
      </c>
      <c r="G49" s="749">
        <v>1150000000</v>
      </c>
      <c r="H49" s="749">
        <v>1150000000</v>
      </c>
      <c r="I49" s="749">
        <v>0</v>
      </c>
      <c r="J49" s="749">
        <v>1142834000</v>
      </c>
      <c r="K49" s="749">
        <v>0</v>
      </c>
      <c r="L49" s="749">
        <v>0</v>
      </c>
      <c r="M49" s="740" t="s">
        <v>527</v>
      </c>
      <c r="N49" s="749">
        <v>1142834000</v>
      </c>
      <c r="O49" s="749">
        <v>1142834000</v>
      </c>
      <c r="P49" s="749">
        <v>0</v>
      </c>
      <c r="Q49" s="740" t="s">
        <v>527</v>
      </c>
      <c r="R49" s="740" t="s">
        <v>527</v>
      </c>
      <c r="S49" s="740" t="s">
        <v>527</v>
      </c>
      <c r="T49" s="746">
        <f t="shared" si="1"/>
        <v>99.37686956521739</v>
      </c>
      <c r="U49" s="746" t="s">
        <v>527</v>
      </c>
      <c r="V49" s="746" t="s">
        <v>527</v>
      </c>
      <c r="W49" s="746">
        <f t="shared" si="3"/>
        <v>99.37686956521739</v>
      </c>
    </row>
    <row r="50" spans="1:23" ht="46.8">
      <c r="A50" s="747" t="s">
        <v>527</v>
      </c>
      <c r="B50" s="748" t="s">
        <v>824</v>
      </c>
      <c r="C50" s="749">
        <v>209144400</v>
      </c>
      <c r="D50" s="749">
        <v>0</v>
      </c>
      <c r="E50" s="749">
        <v>0</v>
      </c>
      <c r="F50" s="740" t="s">
        <v>527</v>
      </c>
      <c r="G50" s="749">
        <v>209144400</v>
      </c>
      <c r="H50" s="749">
        <v>209144400</v>
      </c>
      <c r="I50" s="749">
        <v>0</v>
      </c>
      <c r="J50" s="749">
        <v>209144400</v>
      </c>
      <c r="K50" s="749">
        <v>0</v>
      </c>
      <c r="L50" s="749">
        <v>0</v>
      </c>
      <c r="M50" s="740" t="s">
        <v>527</v>
      </c>
      <c r="N50" s="749">
        <v>209144400</v>
      </c>
      <c r="O50" s="749">
        <v>209144400</v>
      </c>
      <c r="P50" s="749">
        <v>0</v>
      </c>
      <c r="Q50" s="740" t="s">
        <v>527</v>
      </c>
      <c r="R50" s="740" t="s">
        <v>527</v>
      </c>
      <c r="S50" s="740" t="s">
        <v>527</v>
      </c>
      <c r="T50" s="746">
        <f t="shared" si="1"/>
        <v>100</v>
      </c>
      <c r="U50" s="746" t="s">
        <v>527</v>
      </c>
      <c r="V50" s="746" t="s">
        <v>527</v>
      </c>
      <c r="W50" s="746">
        <f t="shared" si="3"/>
        <v>100</v>
      </c>
    </row>
    <row r="51" spans="1:23" ht="46.8">
      <c r="A51" s="747" t="s">
        <v>527</v>
      </c>
      <c r="B51" s="748" t="s">
        <v>828</v>
      </c>
      <c r="C51" s="749">
        <v>686473000</v>
      </c>
      <c r="D51" s="749">
        <v>0</v>
      </c>
      <c r="E51" s="749">
        <v>0</v>
      </c>
      <c r="F51" s="740" t="s">
        <v>527</v>
      </c>
      <c r="G51" s="749">
        <v>686473000</v>
      </c>
      <c r="H51" s="749">
        <v>686473000</v>
      </c>
      <c r="I51" s="749">
        <v>0</v>
      </c>
      <c r="J51" s="749">
        <v>684084000</v>
      </c>
      <c r="K51" s="749">
        <v>0</v>
      </c>
      <c r="L51" s="749">
        <v>0</v>
      </c>
      <c r="M51" s="740" t="s">
        <v>527</v>
      </c>
      <c r="N51" s="749">
        <v>684084000</v>
      </c>
      <c r="O51" s="749">
        <v>684084000</v>
      </c>
      <c r="P51" s="749">
        <v>0</v>
      </c>
      <c r="Q51" s="740" t="s">
        <v>527</v>
      </c>
      <c r="R51" s="740" t="s">
        <v>527</v>
      </c>
      <c r="S51" s="740" t="s">
        <v>527</v>
      </c>
      <c r="T51" s="746">
        <f t="shared" si="1"/>
        <v>99.651989226087551</v>
      </c>
      <c r="U51" s="746" t="s">
        <v>527</v>
      </c>
      <c r="V51" s="746" t="s">
        <v>527</v>
      </c>
      <c r="W51" s="746">
        <f t="shared" si="3"/>
        <v>99.651989226087551</v>
      </c>
    </row>
    <row r="52" spans="1:23">
      <c r="A52" s="736" t="s">
        <v>26</v>
      </c>
      <c r="B52" s="738" t="s">
        <v>104</v>
      </c>
      <c r="C52" s="750" t="s">
        <v>527</v>
      </c>
      <c r="D52" s="740" t="s">
        <v>527</v>
      </c>
      <c r="E52" s="740" t="s">
        <v>527</v>
      </c>
      <c r="F52" s="740" t="s">
        <v>527</v>
      </c>
      <c r="G52" s="740" t="s">
        <v>527</v>
      </c>
      <c r="H52" s="740" t="s">
        <v>527</v>
      </c>
      <c r="I52" s="740" t="s">
        <v>527</v>
      </c>
      <c r="J52" s="740" t="s">
        <v>527</v>
      </c>
      <c r="K52" s="740" t="s">
        <v>527</v>
      </c>
      <c r="L52" s="740" t="s">
        <v>527</v>
      </c>
      <c r="M52" s="740" t="s">
        <v>527</v>
      </c>
      <c r="N52" s="740" t="s">
        <v>527</v>
      </c>
      <c r="O52" s="740" t="s">
        <v>527</v>
      </c>
      <c r="P52" s="740" t="s">
        <v>527</v>
      </c>
      <c r="Q52" s="740" t="s">
        <v>527</v>
      </c>
      <c r="R52" s="740" t="s">
        <v>527</v>
      </c>
      <c r="S52" s="740" t="s">
        <v>527</v>
      </c>
      <c r="T52" s="741"/>
      <c r="U52" s="741" t="s">
        <v>527</v>
      </c>
      <c r="V52" s="741" t="s">
        <v>527</v>
      </c>
      <c r="W52" s="741" t="s">
        <v>527</v>
      </c>
    </row>
    <row r="53" spans="1:23" ht="31.2">
      <c r="A53" s="736" t="s">
        <v>69</v>
      </c>
      <c r="B53" s="738" t="s">
        <v>825</v>
      </c>
      <c r="C53" s="751">
        <v>0</v>
      </c>
      <c r="D53" s="739">
        <v>0</v>
      </c>
      <c r="E53" s="739">
        <v>0</v>
      </c>
      <c r="F53" s="740" t="s">
        <v>527</v>
      </c>
      <c r="G53" s="739">
        <v>0</v>
      </c>
      <c r="H53" s="739">
        <v>0</v>
      </c>
      <c r="I53" s="739">
        <v>0</v>
      </c>
      <c r="J53" s="739">
        <v>0</v>
      </c>
      <c r="K53" s="739">
        <v>0</v>
      </c>
      <c r="L53" s="739">
        <v>0</v>
      </c>
      <c r="M53" s="740" t="s">
        <v>527</v>
      </c>
      <c r="N53" s="739">
        <v>0</v>
      </c>
      <c r="O53" s="739">
        <v>0</v>
      </c>
      <c r="P53" s="739">
        <v>0</v>
      </c>
      <c r="Q53" s="740" t="s">
        <v>527</v>
      </c>
      <c r="R53" s="740" t="s">
        <v>527</v>
      </c>
      <c r="S53" s="740" t="s">
        <v>527</v>
      </c>
      <c r="T53" s="741"/>
      <c r="U53" s="741" t="s">
        <v>527</v>
      </c>
      <c r="V53" s="741" t="s">
        <v>527</v>
      </c>
      <c r="W53" s="741" t="s">
        <v>527</v>
      </c>
    </row>
    <row r="54" spans="1:23" ht="31.2">
      <c r="A54" s="736" t="s">
        <v>92</v>
      </c>
      <c r="B54" s="738" t="s">
        <v>826</v>
      </c>
      <c r="C54" s="750" t="s">
        <v>527</v>
      </c>
      <c r="D54" s="740" t="s">
        <v>527</v>
      </c>
      <c r="E54" s="740" t="s">
        <v>527</v>
      </c>
      <c r="F54" s="740" t="s">
        <v>527</v>
      </c>
      <c r="G54" s="740" t="s">
        <v>527</v>
      </c>
      <c r="H54" s="740" t="s">
        <v>527</v>
      </c>
      <c r="I54" s="740" t="s">
        <v>527</v>
      </c>
      <c r="J54" s="739">
        <v>303249645</v>
      </c>
      <c r="K54" s="739">
        <v>0</v>
      </c>
      <c r="L54" s="739">
        <v>0</v>
      </c>
      <c r="M54" s="740" t="s">
        <v>527</v>
      </c>
      <c r="N54" s="739">
        <v>0</v>
      </c>
      <c r="O54" s="739">
        <v>0</v>
      </c>
      <c r="P54" s="739">
        <v>0</v>
      </c>
      <c r="Q54" s="752"/>
      <c r="R54" s="740" t="s">
        <v>527</v>
      </c>
      <c r="S54" s="739">
        <v>303249645</v>
      </c>
      <c r="T54" s="741"/>
      <c r="U54" s="741" t="s">
        <v>527</v>
      </c>
      <c r="V54" s="741" t="s">
        <v>527</v>
      </c>
      <c r="W54" s="741" t="s">
        <v>527</v>
      </c>
    </row>
    <row r="55" spans="1:23" ht="31.2">
      <c r="A55" s="736" t="s">
        <v>94</v>
      </c>
      <c r="B55" s="738" t="s">
        <v>827</v>
      </c>
      <c r="C55" s="750" t="s">
        <v>527</v>
      </c>
      <c r="D55" s="740" t="s">
        <v>527</v>
      </c>
      <c r="E55" s="740" t="s">
        <v>527</v>
      </c>
      <c r="F55" s="740" t="s">
        <v>527</v>
      </c>
      <c r="G55" s="740" t="s">
        <v>527</v>
      </c>
      <c r="H55" s="740" t="s">
        <v>527</v>
      </c>
      <c r="I55" s="740" t="s">
        <v>527</v>
      </c>
      <c r="J55" s="739">
        <v>40361188544</v>
      </c>
      <c r="K55" s="739">
        <v>0</v>
      </c>
      <c r="L55" s="739">
        <v>0</v>
      </c>
      <c r="M55" s="740" t="s">
        <v>527</v>
      </c>
      <c r="N55" s="739">
        <v>0</v>
      </c>
      <c r="O55" s="739">
        <v>0</v>
      </c>
      <c r="P55" s="739">
        <v>0</v>
      </c>
      <c r="Q55" s="739">
        <f>J55</f>
        <v>40361188544</v>
      </c>
      <c r="R55" s="740" t="s">
        <v>527</v>
      </c>
      <c r="S55" s="740" t="s">
        <v>527</v>
      </c>
      <c r="T55" s="741"/>
      <c r="U55" s="741" t="s">
        <v>527</v>
      </c>
      <c r="V55" s="741" t="s">
        <v>527</v>
      </c>
      <c r="W55" s="741" t="s">
        <v>527</v>
      </c>
    </row>
    <row r="56" spans="1:23" s="753" customFormat="1" ht="16.5" customHeight="1">
      <c r="J56" s="754"/>
    </row>
    <row r="57" spans="1:23">
      <c r="J57" s="754"/>
    </row>
    <row r="58" spans="1:23">
      <c r="J58" s="754"/>
    </row>
    <row r="59" spans="1:23">
      <c r="J59" s="755"/>
    </row>
    <row r="60" spans="1:23">
      <c r="J60" s="755"/>
    </row>
    <row r="61" spans="1:23">
      <c r="J61" s="755"/>
    </row>
  </sheetData>
  <mergeCells count="27">
    <mergeCell ref="K8:K9"/>
    <mergeCell ref="A1:B1"/>
    <mergeCell ref="A3:U3"/>
    <mergeCell ref="A4:U4"/>
    <mergeCell ref="A7:A9"/>
    <mergeCell ref="B7:B9"/>
    <mergeCell ref="C7:I7"/>
    <mergeCell ref="J7:S7"/>
    <mergeCell ref="T7:W7"/>
    <mergeCell ref="C8:C9"/>
    <mergeCell ref="D8:D9"/>
    <mergeCell ref="E8:E9"/>
    <mergeCell ref="F8:F9"/>
    <mergeCell ref="G8:I8"/>
    <mergeCell ref="J8:J9"/>
    <mergeCell ref="L8:L9"/>
    <mergeCell ref="M8:M9"/>
    <mergeCell ref="N8:P8"/>
    <mergeCell ref="Q8:Q9"/>
    <mergeCell ref="R8:R9"/>
    <mergeCell ref="T8:T9"/>
    <mergeCell ref="U8:U9"/>
    <mergeCell ref="V8:V9"/>
    <mergeCell ref="W8:W9"/>
    <mergeCell ref="O1:W1"/>
    <mergeCell ref="T5:W5"/>
    <mergeCell ref="S8:S9"/>
  </mergeCells>
  <pageMargins left="0.24" right="0.16" top="0.38" bottom="0.75" header="0.3" footer="0.3"/>
  <pageSetup paperSize="9" scale="60" orientation="landscape" verticalDpi="0" r:id="rId1"/>
  <headerFooter>
    <oddFooter>&amp;C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N53"/>
  <sheetViews>
    <sheetView workbookViewId="0">
      <pane ySplit="7" topLeftCell="A44" activePane="bottomLeft" state="frozen"/>
      <selection pane="bottomLeft" activeCell="E67" sqref="E67"/>
    </sheetView>
  </sheetViews>
  <sheetFormatPr defaultColWidth="8.88671875" defaultRowHeight="15.6"/>
  <cols>
    <col min="1" max="1" width="6.5546875" style="318" customWidth="1"/>
    <col min="2" max="2" width="46" style="318" customWidth="1"/>
    <col min="3" max="3" width="13" style="316" customWidth="1"/>
    <col min="4" max="4" width="10.33203125" style="316" customWidth="1"/>
    <col min="5" max="5" width="12.5546875" style="316" customWidth="1"/>
    <col min="6" max="6" width="15.33203125" style="316" customWidth="1"/>
    <col min="7" max="7" width="10.33203125" style="316" customWidth="1"/>
    <col min="8" max="8" width="15.109375" style="316" customWidth="1"/>
    <col min="9" max="9" width="10.6640625" style="316" customWidth="1"/>
    <col min="10" max="10" width="11.6640625" style="316" customWidth="1"/>
    <col min="11" max="11" width="11.44140625" style="316" customWidth="1"/>
    <col min="12" max="12" width="8.88671875" style="318"/>
    <col min="13" max="13" width="0" style="318" hidden="1" customWidth="1"/>
    <col min="14" max="14" width="18.109375" style="318" hidden="1" customWidth="1"/>
    <col min="15" max="17" width="0" style="318" hidden="1" customWidth="1"/>
    <col min="18" max="238" width="8.88671875" style="318"/>
    <col min="239" max="239" width="6.5546875" style="318" customWidth="1"/>
    <col min="240" max="240" width="46" style="318" customWidth="1"/>
    <col min="241" max="241" width="15" style="318" customWidth="1"/>
    <col min="242" max="242" width="12.109375" style="318" customWidth="1"/>
    <col min="243" max="244" width="11.88671875" style="318" customWidth="1"/>
    <col min="245" max="245" width="11.6640625" style="318" customWidth="1"/>
    <col min="246" max="246" width="10.44140625" style="318" customWidth="1"/>
    <col min="247" max="247" width="11.109375" style="318" customWidth="1"/>
    <col min="248" max="248" width="10.109375" style="318" customWidth="1"/>
    <col min="249" max="249" width="8.88671875" style="318" customWidth="1"/>
    <col min="250" max="250" width="20.109375" style="318" bestFit="1" customWidth="1"/>
    <col min="251" max="251" width="15.44140625" style="318" customWidth="1"/>
    <col min="252" max="252" width="11.88671875" style="318" bestFit="1" customWidth="1"/>
    <col min="253" max="253" width="12.109375" style="318" bestFit="1" customWidth="1"/>
    <col min="254" max="494" width="8.88671875" style="318"/>
    <col min="495" max="495" width="6.5546875" style="318" customWidth="1"/>
    <col min="496" max="496" width="46" style="318" customWidth="1"/>
    <col min="497" max="497" width="15" style="318" customWidth="1"/>
    <col min="498" max="498" width="12.109375" style="318" customWidth="1"/>
    <col min="499" max="500" width="11.88671875" style="318" customWidth="1"/>
    <col min="501" max="501" width="11.6640625" style="318" customWidth="1"/>
    <col min="502" max="502" width="10.44140625" style="318" customWidth="1"/>
    <col min="503" max="503" width="11.109375" style="318" customWidth="1"/>
    <col min="504" max="504" width="10.109375" style="318" customWidth="1"/>
    <col min="505" max="505" width="8.88671875" style="318" customWidth="1"/>
    <col min="506" max="506" width="20.109375" style="318" bestFit="1" customWidth="1"/>
    <col min="507" max="507" width="15.44140625" style="318" customWidth="1"/>
    <col min="508" max="508" width="11.88671875" style="318" bestFit="1" customWidth="1"/>
    <col min="509" max="509" width="12.109375" style="318" bestFit="1" customWidth="1"/>
    <col min="510" max="750" width="8.88671875" style="318"/>
    <col min="751" max="751" width="6.5546875" style="318" customWidth="1"/>
    <col min="752" max="752" width="46" style="318" customWidth="1"/>
    <col min="753" max="753" width="15" style="318" customWidth="1"/>
    <col min="754" max="754" width="12.109375" style="318" customWidth="1"/>
    <col min="755" max="756" width="11.88671875" style="318" customWidth="1"/>
    <col min="757" max="757" width="11.6640625" style="318" customWidth="1"/>
    <col min="758" max="758" width="10.44140625" style="318" customWidth="1"/>
    <col min="759" max="759" width="11.109375" style="318" customWidth="1"/>
    <col min="760" max="760" width="10.109375" style="318" customWidth="1"/>
    <col min="761" max="761" width="8.88671875" style="318" customWidth="1"/>
    <col min="762" max="762" width="20.109375" style="318" bestFit="1" customWidth="1"/>
    <col min="763" max="763" width="15.44140625" style="318" customWidth="1"/>
    <col min="764" max="764" width="11.88671875" style="318" bestFit="1" customWidth="1"/>
    <col min="765" max="765" width="12.109375" style="318" bestFit="1" customWidth="1"/>
    <col min="766" max="1006" width="8.88671875" style="318"/>
    <col min="1007" max="1007" width="6.5546875" style="318" customWidth="1"/>
    <col min="1008" max="1008" width="46" style="318" customWidth="1"/>
    <col min="1009" max="1009" width="15" style="318" customWidth="1"/>
    <col min="1010" max="1010" width="12.109375" style="318" customWidth="1"/>
    <col min="1011" max="1012" width="11.88671875" style="318" customWidth="1"/>
    <col min="1013" max="1013" width="11.6640625" style="318" customWidth="1"/>
    <col min="1014" max="1014" width="10.44140625" style="318" customWidth="1"/>
    <col min="1015" max="1015" width="11.109375" style="318" customWidth="1"/>
    <col min="1016" max="1016" width="10.109375" style="318" customWidth="1"/>
    <col min="1017" max="1017" width="8.88671875" style="318" customWidth="1"/>
    <col min="1018" max="1018" width="20.109375" style="318" bestFit="1" customWidth="1"/>
    <col min="1019" max="1019" width="15.44140625" style="318" customWidth="1"/>
    <col min="1020" max="1020" width="11.88671875" style="318" bestFit="1" customWidth="1"/>
    <col min="1021" max="1021" width="12.109375" style="318" bestFit="1" customWidth="1"/>
    <col min="1022" max="1262" width="8.88671875" style="318"/>
    <col min="1263" max="1263" width="6.5546875" style="318" customWidth="1"/>
    <col min="1264" max="1264" width="46" style="318" customWidth="1"/>
    <col min="1265" max="1265" width="15" style="318" customWidth="1"/>
    <col min="1266" max="1266" width="12.109375" style="318" customWidth="1"/>
    <col min="1267" max="1268" width="11.88671875" style="318" customWidth="1"/>
    <col min="1269" max="1269" width="11.6640625" style="318" customWidth="1"/>
    <col min="1270" max="1270" width="10.44140625" style="318" customWidth="1"/>
    <col min="1271" max="1271" width="11.109375" style="318" customWidth="1"/>
    <col min="1272" max="1272" width="10.109375" style="318" customWidth="1"/>
    <col min="1273" max="1273" width="8.88671875" style="318" customWidth="1"/>
    <col min="1274" max="1274" width="20.109375" style="318" bestFit="1" customWidth="1"/>
    <col min="1275" max="1275" width="15.44140625" style="318" customWidth="1"/>
    <col min="1276" max="1276" width="11.88671875" style="318" bestFit="1" customWidth="1"/>
    <col min="1277" max="1277" width="12.109375" style="318" bestFit="1" customWidth="1"/>
    <col min="1278" max="1518" width="8.88671875" style="318"/>
    <col min="1519" max="1519" width="6.5546875" style="318" customWidth="1"/>
    <col min="1520" max="1520" width="46" style="318" customWidth="1"/>
    <col min="1521" max="1521" width="15" style="318" customWidth="1"/>
    <col min="1522" max="1522" width="12.109375" style="318" customWidth="1"/>
    <col min="1523" max="1524" width="11.88671875" style="318" customWidth="1"/>
    <col min="1525" max="1525" width="11.6640625" style="318" customWidth="1"/>
    <col min="1526" max="1526" width="10.44140625" style="318" customWidth="1"/>
    <col min="1527" max="1527" width="11.109375" style="318" customWidth="1"/>
    <col min="1528" max="1528" width="10.109375" style="318" customWidth="1"/>
    <col min="1529" max="1529" width="8.88671875" style="318" customWidth="1"/>
    <col min="1530" max="1530" width="20.109375" style="318" bestFit="1" customWidth="1"/>
    <col min="1531" max="1531" width="15.44140625" style="318" customWidth="1"/>
    <col min="1532" max="1532" width="11.88671875" style="318" bestFit="1" customWidth="1"/>
    <col min="1533" max="1533" width="12.109375" style="318" bestFit="1" customWidth="1"/>
    <col min="1534" max="1774" width="8.88671875" style="318"/>
    <col min="1775" max="1775" width="6.5546875" style="318" customWidth="1"/>
    <col min="1776" max="1776" width="46" style="318" customWidth="1"/>
    <col min="1777" max="1777" width="15" style="318" customWidth="1"/>
    <col min="1778" max="1778" width="12.109375" style="318" customWidth="1"/>
    <col min="1779" max="1780" width="11.88671875" style="318" customWidth="1"/>
    <col min="1781" max="1781" width="11.6640625" style="318" customWidth="1"/>
    <col min="1782" max="1782" width="10.44140625" style="318" customWidth="1"/>
    <col min="1783" max="1783" width="11.109375" style="318" customWidth="1"/>
    <col min="1784" max="1784" width="10.109375" style="318" customWidth="1"/>
    <col min="1785" max="1785" width="8.88671875" style="318" customWidth="1"/>
    <col min="1786" max="1786" width="20.109375" style="318" bestFit="1" customWidth="1"/>
    <col min="1787" max="1787" width="15.44140625" style="318" customWidth="1"/>
    <col min="1788" max="1788" width="11.88671875" style="318" bestFit="1" customWidth="1"/>
    <col min="1789" max="1789" width="12.109375" style="318" bestFit="1" customWidth="1"/>
    <col min="1790" max="2030" width="8.88671875" style="318"/>
    <col min="2031" max="2031" width="6.5546875" style="318" customWidth="1"/>
    <col min="2032" max="2032" width="46" style="318" customWidth="1"/>
    <col min="2033" max="2033" width="15" style="318" customWidth="1"/>
    <col min="2034" max="2034" width="12.109375" style="318" customWidth="1"/>
    <col min="2035" max="2036" width="11.88671875" style="318" customWidth="1"/>
    <col min="2037" max="2037" width="11.6640625" style="318" customWidth="1"/>
    <col min="2038" max="2038" width="10.44140625" style="318" customWidth="1"/>
    <col min="2039" max="2039" width="11.109375" style="318" customWidth="1"/>
    <col min="2040" max="2040" width="10.109375" style="318" customWidth="1"/>
    <col min="2041" max="2041" width="8.88671875" style="318" customWidth="1"/>
    <col min="2042" max="2042" width="20.109375" style="318" bestFit="1" customWidth="1"/>
    <col min="2043" max="2043" width="15.44140625" style="318" customWidth="1"/>
    <col min="2044" max="2044" width="11.88671875" style="318" bestFit="1" customWidth="1"/>
    <col min="2045" max="2045" width="12.109375" style="318" bestFit="1" customWidth="1"/>
    <col min="2046" max="2286" width="8.88671875" style="318"/>
    <col min="2287" max="2287" width="6.5546875" style="318" customWidth="1"/>
    <col min="2288" max="2288" width="46" style="318" customWidth="1"/>
    <col min="2289" max="2289" width="15" style="318" customWidth="1"/>
    <col min="2290" max="2290" width="12.109375" style="318" customWidth="1"/>
    <col min="2291" max="2292" width="11.88671875" style="318" customWidth="1"/>
    <col min="2293" max="2293" width="11.6640625" style="318" customWidth="1"/>
    <col min="2294" max="2294" width="10.44140625" style="318" customWidth="1"/>
    <col min="2295" max="2295" width="11.109375" style="318" customWidth="1"/>
    <col min="2296" max="2296" width="10.109375" style="318" customWidth="1"/>
    <col min="2297" max="2297" width="8.88671875" style="318" customWidth="1"/>
    <col min="2298" max="2298" width="20.109375" style="318" bestFit="1" customWidth="1"/>
    <col min="2299" max="2299" width="15.44140625" style="318" customWidth="1"/>
    <col min="2300" max="2300" width="11.88671875" style="318" bestFit="1" customWidth="1"/>
    <col min="2301" max="2301" width="12.109375" style="318" bestFit="1" customWidth="1"/>
    <col min="2302" max="2542" width="8.88671875" style="318"/>
    <col min="2543" max="2543" width="6.5546875" style="318" customWidth="1"/>
    <col min="2544" max="2544" width="46" style="318" customWidth="1"/>
    <col min="2545" max="2545" width="15" style="318" customWidth="1"/>
    <col min="2546" max="2546" width="12.109375" style="318" customWidth="1"/>
    <col min="2547" max="2548" width="11.88671875" style="318" customWidth="1"/>
    <col min="2549" max="2549" width="11.6640625" style="318" customWidth="1"/>
    <col min="2550" max="2550" width="10.44140625" style="318" customWidth="1"/>
    <col min="2551" max="2551" width="11.109375" style="318" customWidth="1"/>
    <col min="2552" max="2552" width="10.109375" style="318" customWidth="1"/>
    <col min="2553" max="2553" width="8.88671875" style="318" customWidth="1"/>
    <col min="2554" max="2554" width="20.109375" style="318" bestFit="1" customWidth="1"/>
    <col min="2555" max="2555" width="15.44140625" style="318" customWidth="1"/>
    <col min="2556" max="2556" width="11.88671875" style="318" bestFit="1" customWidth="1"/>
    <col min="2557" max="2557" width="12.109375" style="318" bestFit="1" customWidth="1"/>
    <col min="2558" max="2798" width="8.88671875" style="318"/>
    <col min="2799" max="2799" width="6.5546875" style="318" customWidth="1"/>
    <col min="2800" max="2800" width="46" style="318" customWidth="1"/>
    <col min="2801" max="2801" width="15" style="318" customWidth="1"/>
    <col min="2802" max="2802" width="12.109375" style="318" customWidth="1"/>
    <col min="2803" max="2804" width="11.88671875" style="318" customWidth="1"/>
    <col min="2805" max="2805" width="11.6640625" style="318" customWidth="1"/>
    <col min="2806" max="2806" width="10.44140625" style="318" customWidth="1"/>
    <col min="2807" max="2807" width="11.109375" style="318" customWidth="1"/>
    <col min="2808" max="2808" width="10.109375" style="318" customWidth="1"/>
    <col min="2809" max="2809" width="8.88671875" style="318" customWidth="1"/>
    <col min="2810" max="2810" width="20.109375" style="318" bestFit="1" customWidth="1"/>
    <col min="2811" max="2811" width="15.44140625" style="318" customWidth="1"/>
    <col min="2812" max="2812" width="11.88671875" style="318" bestFit="1" customWidth="1"/>
    <col min="2813" max="2813" width="12.109375" style="318" bestFit="1" customWidth="1"/>
    <col min="2814" max="3054" width="8.88671875" style="318"/>
    <col min="3055" max="3055" width="6.5546875" style="318" customWidth="1"/>
    <col min="3056" max="3056" width="46" style="318" customWidth="1"/>
    <col min="3057" max="3057" width="15" style="318" customWidth="1"/>
    <col min="3058" max="3058" width="12.109375" style="318" customWidth="1"/>
    <col min="3059" max="3060" width="11.88671875" style="318" customWidth="1"/>
    <col min="3061" max="3061" width="11.6640625" style="318" customWidth="1"/>
    <col min="3062" max="3062" width="10.44140625" style="318" customWidth="1"/>
    <col min="3063" max="3063" width="11.109375" style="318" customWidth="1"/>
    <col min="3064" max="3064" width="10.109375" style="318" customWidth="1"/>
    <col min="3065" max="3065" width="8.88671875" style="318" customWidth="1"/>
    <col min="3066" max="3066" width="20.109375" style="318" bestFit="1" customWidth="1"/>
    <col min="3067" max="3067" width="15.44140625" style="318" customWidth="1"/>
    <col min="3068" max="3068" width="11.88671875" style="318" bestFit="1" customWidth="1"/>
    <col min="3069" max="3069" width="12.109375" style="318" bestFit="1" customWidth="1"/>
    <col min="3070" max="3310" width="8.88671875" style="318"/>
    <col min="3311" max="3311" width="6.5546875" style="318" customWidth="1"/>
    <col min="3312" max="3312" width="46" style="318" customWidth="1"/>
    <col min="3313" max="3313" width="15" style="318" customWidth="1"/>
    <col min="3314" max="3314" width="12.109375" style="318" customWidth="1"/>
    <col min="3315" max="3316" width="11.88671875" style="318" customWidth="1"/>
    <col min="3317" max="3317" width="11.6640625" style="318" customWidth="1"/>
    <col min="3318" max="3318" width="10.44140625" style="318" customWidth="1"/>
    <col min="3319" max="3319" width="11.109375" style="318" customWidth="1"/>
    <col min="3320" max="3320" width="10.109375" style="318" customWidth="1"/>
    <col min="3321" max="3321" width="8.88671875" style="318" customWidth="1"/>
    <col min="3322" max="3322" width="20.109375" style="318" bestFit="1" customWidth="1"/>
    <col min="3323" max="3323" width="15.44140625" style="318" customWidth="1"/>
    <col min="3324" max="3324" width="11.88671875" style="318" bestFit="1" customWidth="1"/>
    <col min="3325" max="3325" width="12.109375" style="318" bestFit="1" customWidth="1"/>
    <col min="3326" max="3566" width="8.88671875" style="318"/>
    <col min="3567" max="3567" width="6.5546875" style="318" customWidth="1"/>
    <col min="3568" max="3568" width="46" style="318" customWidth="1"/>
    <col min="3569" max="3569" width="15" style="318" customWidth="1"/>
    <col min="3570" max="3570" width="12.109375" style="318" customWidth="1"/>
    <col min="3571" max="3572" width="11.88671875" style="318" customWidth="1"/>
    <col min="3573" max="3573" width="11.6640625" style="318" customWidth="1"/>
    <col min="3574" max="3574" width="10.44140625" style="318" customWidth="1"/>
    <col min="3575" max="3575" width="11.109375" style="318" customWidth="1"/>
    <col min="3576" max="3576" width="10.109375" style="318" customWidth="1"/>
    <col min="3577" max="3577" width="8.88671875" style="318" customWidth="1"/>
    <col min="3578" max="3578" width="20.109375" style="318" bestFit="1" customWidth="1"/>
    <col min="3579" max="3579" width="15.44140625" style="318" customWidth="1"/>
    <col min="3580" max="3580" width="11.88671875" style="318" bestFit="1" customWidth="1"/>
    <col min="3581" max="3581" width="12.109375" style="318" bestFit="1" customWidth="1"/>
    <col min="3582" max="3822" width="8.88671875" style="318"/>
    <col min="3823" max="3823" width="6.5546875" style="318" customWidth="1"/>
    <col min="3824" max="3824" width="46" style="318" customWidth="1"/>
    <col min="3825" max="3825" width="15" style="318" customWidth="1"/>
    <col min="3826" max="3826" width="12.109375" style="318" customWidth="1"/>
    <col min="3827" max="3828" width="11.88671875" style="318" customWidth="1"/>
    <col min="3829" max="3829" width="11.6640625" style="318" customWidth="1"/>
    <col min="3830" max="3830" width="10.44140625" style="318" customWidth="1"/>
    <col min="3831" max="3831" width="11.109375" style="318" customWidth="1"/>
    <col min="3832" max="3832" width="10.109375" style="318" customWidth="1"/>
    <col min="3833" max="3833" width="8.88671875" style="318" customWidth="1"/>
    <col min="3834" max="3834" width="20.109375" style="318" bestFit="1" customWidth="1"/>
    <col min="3835" max="3835" width="15.44140625" style="318" customWidth="1"/>
    <col min="3836" max="3836" width="11.88671875" style="318" bestFit="1" customWidth="1"/>
    <col min="3837" max="3837" width="12.109375" style="318" bestFit="1" customWidth="1"/>
    <col min="3838" max="4078" width="8.88671875" style="318"/>
    <col min="4079" max="4079" width="6.5546875" style="318" customWidth="1"/>
    <col min="4080" max="4080" width="46" style="318" customWidth="1"/>
    <col min="4081" max="4081" width="15" style="318" customWidth="1"/>
    <col min="4082" max="4082" width="12.109375" style="318" customWidth="1"/>
    <col min="4083" max="4084" width="11.88671875" style="318" customWidth="1"/>
    <col min="4085" max="4085" width="11.6640625" style="318" customWidth="1"/>
    <col min="4086" max="4086" width="10.44140625" style="318" customWidth="1"/>
    <col min="4087" max="4087" width="11.109375" style="318" customWidth="1"/>
    <col min="4088" max="4088" width="10.109375" style="318" customWidth="1"/>
    <col min="4089" max="4089" width="8.88671875" style="318" customWidth="1"/>
    <col min="4090" max="4090" width="20.109375" style="318" bestFit="1" customWidth="1"/>
    <col min="4091" max="4091" width="15.44140625" style="318" customWidth="1"/>
    <col min="4092" max="4092" width="11.88671875" style="318" bestFit="1" customWidth="1"/>
    <col min="4093" max="4093" width="12.109375" style="318" bestFit="1" customWidth="1"/>
    <col min="4094" max="4334" width="8.88671875" style="318"/>
    <col min="4335" max="4335" width="6.5546875" style="318" customWidth="1"/>
    <col min="4336" max="4336" width="46" style="318" customWidth="1"/>
    <col min="4337" max="4337" width="15" style="318" customWidth="1"/>
    <col min="4338" max="4338" width="12.109375" style="318" customWidth="1"/>
    <col min="4339" max="4340" width="11.88671875" style="318" customWidth="1"/>
    <col min="4341" max="4341" width="11.6640625" style="318" customWidth="1"/>
    <col min="4342" max="4342" width="10.44140625" style="318" customWidth="1"/>
    <col min="4343" max="4343" width="11.109375" style="318" customWidth="1"/>
    <col min="4344" max="4344" width="10.109375" style="318" customWidth="1"/>
    <col min="4345" max="4345" width="8.88671875" style="318" customWidth="1"/>
    <col min="4346" max="4346" width="20.109375" style="318" bestFit="1" customWidth="1"/>
    <col min="4347" max="4347" width="15.44140625" style="318" customWidth="1"/>
    <col min="4348" max="4348" width="11.88671875" style="318" bestFit="1" customWidth="1"/>
    <col min="4349" max="4349" width="12.109375" style="318" bestFit="1" customWidth="1"/>
    <col min="4350" max="4590" width="8.88671875" style="318"/>
    <col min="4591" max="4591" width="6.5546875" style="318" customWidth="1"/>
    <col min="4592" max="4592" width="46" style="318" customWidth="1"/>
    <col min="4593" max="4593" width="15" style="318" customWidth="1"/>
    <col min="4594" max="4594" width="12.109375" style="318" customWidth="1"/>
    <col min="4595" max="4596" width="11.88671875" style="318" customWidth="1"/>
    <col min="4597" max="4597" width="11.6640625" style="318" customWidth="1"/>
    <col min="4598" max="4598" width="10.44140625" style="318" customWidth="1"/>
    <col min="4599" max="4599" width="11.109375" style="318" customWidth="1"/>
    <col min="4600" max="4600" width="10.109375" style="318" customWidth="1"/>
    <col min="4601" max="4601" width="8.88671875" style="318" customWidth="1"/>
    <col min="4602" max="4602" width="20.109375" style="318" bestFit="1" customWidth="1"/>
    <col min="4603" max="4603" width="15.44140625" style="318" customWidth="1"/>
    <col min="4604" max="4604" width="11.88671875" style="318" bestFit="1" customWidth="1"/>
    <col min="4605" max="4605" width="12.109375" style="318" bestFit="1" customWidth="1"/>
    <col min="4606" max="4846" width="8.88671875" style="318"/>
    <col min="4847" max="4847" width="6.5546875" style="318" customWidth="1"/>
    <col min="4848" max="4848" width="46" style="318" customWidth="1"/>
    <col min="4849" max="4849" width="15" style="318" customWidth="1"/>
    <col min="4850" max="4850" width="12.109375" style="318" customWidth="1"/>
    <col min="4851" max="4852" width="11.88671875" style="318" customWidth="1"/>
    <col min="4853" max="4853" width="11.6640625" style="318" customWidth="1"/>
    <col min="4854" max="4854" width="10.44140625" style="318" customWidth="1"/>
    <col min="4855" max="4855" width="11.109375" style="318" customWidth="1"/>
    <col min="4856" max="4856" width="10.109375" style="318" customWidth="1"/>
    <col min="4857" max="4857" width="8.88671875" style="318" customWidth="1"/>
    <col min="4858" max="4858" width="20.109375" style="318" bestFit="1" customWidth="1"/>
    <col min="4859" max="4859" width="15.44140625" style="318" customWidth="1"/>
    <col min="4860" max="4860" width="11.88671875" style="318" bestFit="1" customWidth="1"/>
    <col min="4861" max="4861" width="12.109375" style="318" bestFit="1" customWidth="1"/>
    <col min="4862" max="5102" width="8.88671875" style="318"/>
    <col min="5103" max="5103" width="6.5546875" style="318" customWidth="1"/>
    <col min="5104" max="5104" width="46" style="318" customWidth="1"/>
    <col min="5105" max="5105" width="15" style="318" customWidth="1"/>
    <col min="5106" max="5106" width="12.109375" style="318" customWidth="1"/>
    <col min="5107" max="5108" width="11.88671875" style="318" customWidth="1"/>
    <col min="5109" max="5109" width="11.6640625" style="318" customWidth="1"/>
    <col min="5110" max="5110" width="10.44140625" style="318" customWidth="1"/>
    <col min="5111" max="5111" width="11.109375" style="318" customWidth="1"/>
    <col min="5112" max="5112" width="10.109375" style="318" customWidth="1"/>
    <col min="5113" max="5113" width="8.88671875" style="318" customWidth="1"/>
    <col min="5114" max="5114" width="20.109375" style="318" bestFit="1" customWidth="1"/>
    <col min="5115" max="5115" width="15.44140625" style="318" customWidth="1"/>
    <col min="5116" max="5116" width="11.88671875" style="318" bestFit="1" customWidth="1"/>
    <col min="5117" max="5117" width="12.109375" style="318" bestFit="1" customWidth="1"/>
    <col min="5118" max="5358" width="8.88671875" style="318"/>
    <col min="5359" max="5359" width="6.5546875" style="318" customWidth="1"/>
    <col min="5360" max="5360" width="46" style="318" customWidth="1"/>
    <col min="5361" max="5361" width="15" style="318" customWidth="1"/>
    <col min="5362" max="5362" width="12.109375" style="318" customWidth="1"/>
    <col min="5363" max="5364" width="11.88671875" style="318" customWidth="1"/>
    <col min="5365" max="5365" width="11.6640625" style="318" customWidth="1"/>
    <col min="5366" max="5366" width="10.44140625" style="318" customWidth="1"/>
    <col min="5367" max="5367" width="11.109375" style="318" customWidth="1"/>
    <col min="5368" max="5368" width="10.109375" style="318" customWidth="1"/>
    <col min="5369" max="5369" width="8.88671875" style="318" customWidth="1"/>
    <col min="5370" max="5370" width="20.109375" style="318" bestFit="1" customWidth="1"/>
    <col min="5371" max="5371" width="15.44140625" style="318" customWidth="1"/>
    <col min="5372" max="5372" width="11.88671875" style="318" bestFit="1" customWidth="1"/>
    <col min="5373" max="5373" width="12.109375" style="318" bestFit="1" customWidth="1"/>
    <col min="5374" max="5614" width="8.88671875" style="318"/>
    <col min="5615" max="5615" width="6.5546875" style="318" customWidth="1"/>
    <col min="5616" max="5616" width="46" style="318" customWidth="1"/>
    <col min="5617" max="5617" width="15" style="318" customWidth="1"/>
    <col min="5618" max="5618" width="12.109375" style="318" customWidth="1"/>
    <col min="5619" max="5620" width="11.88671875" style="318" customWidth="1"/>
    <col min="5621" max="5621" width="11.6640625" style="318" customWidth="1"/>
    <col min="5622" max="5622" width="10.44140625" style="318" customWidth="1"/>
    <col min="5623" max="5623" width="11.109375" style="318" customWidth="1"/>
    <col min="5624" max="5624" width="10.109375" style="318" customWidth="1"/>
    <col min="5625" max="5625" width="8.88671875" style="318" customWidth="1"/>
    <col min="5626" max="5626" width="20.109375" style="318" bestFit="1" customWidth="1"/>
    <col min="5627" max="5627" width="15.44140625" style="318" customWidth="1"/>
    <col min="5628" max="5628" width="11.88671875" style="318" bestFit="1" customWidth="1"/>
    <col min="5629" max="5629" width="12.109375" style="318" bestFit="1" customWidth="1"/>
    <col min="5630" max="5870" width="8.88671875" style="318"/>
    <col min="5871" max="5871" width="6.5546875" style="318" customWidth="1"/>
    <col min="5872" max="5872" width="46" style="318" customWidth="1"/>
    <col min="5873" max="5873" width="15" style="318" customWidth="1"/>
    <col min="5874" max="5874" width="12.109375" style="318" customWidth="1"/>
    <col min="5875" max="5876" width="11.88671875" style="318" customWidth="1"/>
    <col min="5877" max="5877" width="11.6640625" style="318" customWidth="1"/>
    <col min="5878" max="5878" width="10.44140625" style="318" customWidth="1"/>
    <col min="5879" max="5879" width="11.109375" style="318" customWidth="1"/>
    <col min="5880" max="5880" width="10.109375" style="318" customWidth="1"/>
    <col min="5881" max="5881" width="8.88671875" style="318" customWidth="1"/>
    <col min="5882" max="5882" width="20.109375" style="318" bestFit="1" customWidth="1"/>
    <col min="5883" max="5883" width="15.44140625" style="318" customWidth="1"/>
    <col min="5884" max="5884" width="11.88671875" style="318" bestFit="1" customWidth="1"/>
    <col min="5885" max="5885" width="12.109375" style="318" bestFit="1" customWidth="1"/>
    <col min="5886" max="6126" width="8.88671875" style="318"/>
    <col min="6127" max="6127" width="6.5546875" style="318" customWidth="1"/>
    <col min="6128" max="6128" width="46" style="318" customWidth="1"/>
    <col min="6129" max="6129" width="15" style="318" customWidth="1"/>
    <col min="6130" max="6130" width="12.109375" style="318" customWidth="1"/>
    <col min="6131" max="6132" width="11.88671875" style="318" customWidth="1"/>
    <col min="6133" max="6133" width="11.6640625" style="318" customWidth="1"/>
    <col min="6134" max="6134" width="10.44140625" style="318" customWidth="1"/>
    <col min="6135" max="6135" width="11.109375" style="318" customWidth="1"/>
    <col min="6136" max="6136" width="10.109375" style="318" customWidth="1"/>
    <col min="6137" max="6137" width="8.88671875" style="318" customWidth="1"/>
    <col min="6138" max="6138" width="20.109375" style="318" bestFit="1" customWidth="1"/>
    <col min="6139" max="6139" width="15.44140625" style="318" customWidth="1"/>
    <col min="6140" max="6140" width="11.88671875" style="318" bestFit="1" customWidth="1"/>
    <col min="6141" max="6141" width="12.109375" style="318" bestFit="1" customWidth="1"/>
    <col min="6142" max="6382" width="8.88671875" style="318"/>
    <col min="6383" max="6383" width="6.5546875" style="318" customWidth="1"/>
    <col min="6384" max="6384" width="46" style="318" customWidth="1"/>
    <col min="6385" max="6385" width="15" style="318" customWidth="1"/>
    <col min="6386" max="6386" width="12.109375" style="318" customWidth="1"/>
    <col min="6387" max="6388" width="11.88671875" style="318" customWidth="1"/>
    <col min="6389" max="6389" width="11.6640625" style="318" customWidth="1"/>
    <col min="6390" max="6390" width="10.44140625" style="318" customWidth="1"/>
    <col min="6391" max="6391" width="11.109375" style="318" customWidth="1"/>
    <col min="6392" max="6392" width="10.109375" style="318" customWidth="1"/>
    <col min="6393" max="6393" width="8.88671875" style="318" customWidth="1"/>
    <col min="6394" max="6394" width="20.109375" style="318" bestFit="1" customWidth="1"/>
    <col min="6395" max="6395" width="15.44140625" style="318" customWidth="1"/>
    <col min="6396" max="6396" width="11.88671875" style="318" bestFit="1" customWidth="1"/>
    <col min="6397" max="6397" width="12.109375" style="318" bestFit="1" customWidth="1"/>
    <col min="6398" max="6638" width="8.88671875" style="318"/>
    <col min="6639" max="6639" width="6.5546875" style="318" customWidth="1"/>
    <col min="6640" max="6640" width="46" style="318" customWidth="1"/>
    <col min="6641" max="6641" width="15" style="318" customWidth="1"/>
    <col min="6642" max="6642" width="12.109375" style="318" customWidth="1"/>
    <col min="6643" max="6644" width="11.88671875" style="318" customWidth="1"/>
    <col min="6645" max="6645" width="11.6640625" style="318" customWidth="1"/>
    <col min="6646" max="6646" width="10.44140625" style="318" customWidth="1"/>
    <col min="6647" max="6647" width="11.109375" style="318" customWidth="1"/>
    <col min="6648" max="6648" width="10.109375" style="318" customWidth="1"/>
    <col min="6649" max="6649" width="8.88671875" style="318" customWidth="1"/>
    <col min="6650" max="6650" width="20.109375" style="318" bestFit="1" customWidth="1"/>
    <col min="6651" max="6651" width="15.44140625" style="318" customWidth="1"/>
    <col min="6652" max="6652" width="11.88671875" style="318" bestFit="1" customWidth="1"/>
    <col min="6653" max="6653" width="12.109375" style="318" bestFit="1" customWidth="1"/>
    <col min="6654" max="6894" width="8.88671875" style="318"/>
    <col min="6895" max="6895" width="6.5546875" style="318" customWidth="1"/>
    <col min="6896" max="6896" width="46" style="318" customWidth="1"/>
    <col min="6897" max="6897" width="15" style="318" customWidth="1"/>
    <col min="6898" max="6898" width="12.109375" style="318" customWidth="1"/>
    <col min="6899" max="6900" width="11.88671875" style="318" customWidth="1"/>
    <col min="6901" max="6901" width="11.6640625" style="318" customWidth="1"/>
    <col min="6902" max="6902" width="10.44140625" style="318" customWidth="1"/>
    <col min="6903" max="6903" width="11.109375" style="318" customWidth="1"/>
    <col min="6904" max="6904" width="10.109375" style="318" customWidth="1"/>
    <col min="6905" max="6905" width="8.88671875" style="318" customWidth="1"/>
    <col min="6906" max="6906" width="20.109375" style="318" bestFit="1" customWidth="1"/>
    <col min="6907" max="6907" width="15.44140625" style="318" customWidth="1"/>
    <col min="6908" max="6908" width="11.88671875" style="318" bestFit="1" customWidth="1"/>
    <col min="6909" max="6909" width="12.109375" style="318" bestFit="1" customWidth="1"/>
    <col min="6910" max="7150" width="8.88671875" style="318"/>
    <col min="7151" max="7151" width="6.5546875" style="318" customWidth="1"/>
    <col min="7152" max="7152" width="46" style="318" customWidth="1"/>
    <col min="7153" max="7153" width="15" style="318" customWidth="1"/>
    <col min="7154" max="7154" width="12.109375" style="318" customWidth="1"/>
    <col min="7155" max="7156" width="11.88671875" style="318" customWidth="1"/>
    <col min="7157" max="7157" width="11.6640625" style="318" customWidth="1"/>
    <col min="7158" max="7158" width="10.44140625" style="318" customWidth="1"/>
    <col min="7159" max="7159" width="11.109375" style="318" customWidth="1"/>
    <col min="7160" max="7160" width="10.109375" style="318" customWidth="1"/>
    <col min="7161" max="7161" width="8.88671875" style="318" customWidth="1"/>
    <col min="7162" max="7162" width="20.109375" style="318" bestFit="1" customWidth="1"/>
    <col min="7163" max="7163" width="15.44140625" style="318" customWidth="1"/>
    <col min="7164" max="7164" width="11.88671875" style="318" bestFit="1" customWidth="1"/>
    <col min="7165" max="7165" width="12.109375" style="318" bestFit="1" customWidth="1"/>
    <col min="7166" max="7406" width="8.88671875" style="318"/>
    <col min="7407" max="7407" width="6.5546875" style="318" customWidth="1"/>
    <col min="7408" max="7408" width="46" style="318" customWidth="1"/>
    <col min="7409" max="7409" width="15" style="318" customWidth="1"/>
    <col min="7410" max="7410" width="12.109375" style="318" customWidth="1"/>
    <col min="7411" max="7412" width="11.88671875" style="318" customWidth="1"/>
    <col min="7413" max="7413" width="11.6640625" style="318" customWidth="1"/>
    <col min="7414" max="7414" width="10.44140625" style="318" customWidth="1"/>
    <col min="7415" max="7415" width="11.109375" style="318" customWidth="1"/>
    <col min="7416" max="7416" width="10.109375" style="318" customWidth="1"/>
    <col min="7417" max="7417" width="8.88671875" style="318" customWidth="1"/>
    <col min="7418" max="7418" width="20.109375" style="318" bestFit="1" customWidth="1"/>
    <col min="7419" max="7419" width="15.44140625" style="318" customWidth="1"/>
    <col min="7420" max="7420" width="11.88671875" style="318" bestFit="1" customWidth="1"/>
    <col min="7421" max="7421" width="12.109375" style="318" bestFit="1" customWidth="1"/>
    <col min="7422" max="7662" width="8.88671875" style="318"/>
    <col min="7663" max="7663" width="6.5546875" style="318" customWidth="1"/>
    <col min="7664" max="7664" width="46" style="318" customWidth="1"/>
    <col min="7665" max="7665" width="15" style="318" customWidth="1"/>
    <col min="7666" max="7666" width="12.109375" style="318" customWidth="1"/>
    <col min="7667" max="7668" width="11.88671875" style="318" customWidth="1"/>
    <col min="7669" max="7669" width="11.6640625" style="318" customWidth="1"/>
    <col min="7670" max="7670" width="10.44140625" style="318" customWidth="1"/>
    <col min="7671" max="7671" width="11.109375" style="318" customWidth="1"/>
    <col min="7672" max="7672" width="10.109375" style="318" customWidth="1"/>
    <col min="7673" max="7673" width="8.88671875" style="318" customWidth="1"/>
    <col min="7674" max="7674" width="20.109375" style="318" bestFit="1" customWidth="1"/>
    <col min="7675" max="7675" width="15.44140625" style="318" customWidth="1"/>
    <col min="7676" max="7676" width="11.88671875" style="318" bestFit="1" customWidth="1"/>
    <col min="7677" max="7677" width="12.109375" style="318" bestFit="1" customWidth="1"/>
    <col min="7678" max="7918" width="8.88671875" style="318"/>
    <col min="7919" max="7919" width="6.5546875" style="318" customWidth="1"/>
    <col min="7920" max="7920" width="46" style="318" customWidth="1"/>
    <col min="7921" max="7921" width="15" style="318" customWidth="1"/>
    <col min="7922" max="7922" width="12.109375" style="318" customWidth="1"/>
    <col min="7923" max="7924" width="11.88671875" style="318" customWidth="1"/>
    <col min="7925" max="7925" width="11.6640625" style="318" customWidth="1"/>
    <col min="7926" max="7926" width="10.44140625" style="318" customWidth="1"/>
    <col min="7927" max="7927" width="11.109375" style="318" customWidth="1"/>
    <col min="7928" max="7928" width="10.109375" style="318" customWidth="1"/>
    <col min="7929" max="7929" width="8.88671875" style="318" customWidth="1"/>
    <col min="7930" max="7930" width="20.109375" style="318" bestFit="1" customWidth="1"/>
    <col min="7931" max="7931" width="15.44140625" style="318" customWidth="1"/>
    <col min="7932" max="7932" width="11.88671875" style="318" bestFit="1" customWidth="1"/>
    <col min="7933" max="7933" width="12.109375" style="318" bestFit="1" customWidth="1"/>
    <col min="7934" max="8174" width="8.88671875" style="318"/>
    <col min="8175" max="8175" width="6.5546875" style="318" customWidth="1"/>
    <col min="8176" max="8176" width="46" style="318" customWidth="1"/>
    <col min="8177" max="8177" width="15" style="318" customWidth="1"/>
    <col min="8178" max="8178" width="12.109375" style="318" customWidth="1"/>
    <col min="8179" max="8180" width="11.88671875" style="318" customWidth="1"/>
    <col min="8181" max="8181" width="11.6640625" style="318" customWidth="1"/>
    <col min="8182" max="8182" width="10.44140625" style="318" customWidth="1"/>
    <col min="8183" max="8183" width="11.109375" style="318" customWidth="1"/>
    <col min="8184" max="8184" width="10.109375" style="318" customWidth="1"/>
    <col min="8185" max="8185" width="8.88671875" style="318" customWidth="1"/>
    <col min="8186" max="8186" width="20.109375" style="318" bestFit="1" customWidth="1"/>
    <col min="8187" max="8187" width="15.44140625" style="318" customWidth="1"/>
    <col min="8188" max="8188" width="11.88671875" style="318" bestFit="1" customWidth="1"/>
    <col min="8189" max="8189" width="12.109375" style="318" bestFit="1" customWidth="1"/>
    <col min="8190" max="8430" width="8.88671875" style="318"/>
    <col min="8431" max="8431" width="6.5546875" style="318" customWidth="1"/>
    <col min="8432" max="8432" width="46" style="318" customWidth="1"/>
    <col min="8433" max="8433" width="15" style="318" customWidth="1"/>
    <col min="8434" max="8434" width="12.109375" style="318" customWidth="1"/>
    <col min="8435" max="8436" width="11.88671875" style="318" customWidth="1"/>
    <col min="8437" max="8437" width="11.6640625" style="318" customWidth="1"/>
    <col min="8438" max="8438" width="10.44140625" style="318" customWidth="1"/>
    <col min="8439" max="8439" width="11.109375" style="318" customWidth="1"/>
    <col min="8440" max="8440" width="10.109375" style="318" customWidth="1"/>
    <col min="8441" max="8441" width="8.88671875" style="318" customWidth="1"/>
    <col min="8442" max="8442" width="20.109375" style="318" bestFit="1" customWidth="1"/>
    <col min="8443" max="8443" width="15.44140625" style="318" customWidth="1"/>
    <col min="8444" max="8444" width="11.88671875" style="318" bestFit="1" customWidth="1"/>
    <col min="8445" max="8445" width="12.109375" style="318" bestFit="1" customWidth="1"/>
    <col min="8446" max="8686" width="8.88671875" style="318"/>
    <col min="8687" max="8687" width="6.5546875" style="318" customWidth="1"/>
    <col min="8688" max="8688" width="46" style="318" customWidth="1"/>
    <col min="8689" max="8689" width="15" style="318" customWidth="1"/>
    <col min="8690" max="8690" width="12.109375" style="318" customWidth="1"/>
    <col min="8691" max="8692" width="11.88671875" style="318" customWidth="1"/>
    <col min="8693" max="8693" width="11.6640625" style="318" customWidth="1"/>
    <col min="8694" max="8694" width="10.44140625" style="318" customWidth="1"/>
    <col min="8695" max="8695" width="11.109375" style="318" customWidth="1"/>
    <col min="8696" max="8696" width="10.109375" style="318" customWidth="1"/>
    <col min="8697" max="8697" width="8.88671875" style="318" customWidth="1"/>
    <col min="8698" max="8698" width="20.109375" style="318" bestFit="1" customWidth="1"/>
    <col min="8699" max="8699" width="15.44140625" style="318" customWidth="1"/>
    <col min="8700" max="8700" width="11.88671875" style="318" bestFit="1" customWidth="1"/>
    <col min="8701" max="8701" width="12.109375" style="318" bestFit="1" customWidth="1"/>
    <col min="8702" max="8942" width="8.88671875" style="318"/>
    <col min="8943" max="8943" width="6.5546875" style="318" customWidth="1"/>
    <col min="8944" max="8944" width="46" style="318" customWidth="1"/>
    <col min="8945" max="8945" width="15" style="318" customWidth="1"/>
    <col min="8946" max="8946" width="12.109375" style="318" customWidth="1"/>
    <col min="8947" max="8948" width="11.88671875" style="318" customWidth="1"/>
    <col min="8949" max="8949" width="11.6640625" style="318" customWidth="1"/>
    <col min="8950" max="8950" width="10.44140625" style="318" customWidth="1"/>
    <col min="8951" max="8951" width="11.109375" style="318" customWidth="1"/>
    <col min="8952" max="8952" width="10.109375" style="318" customWidth="1"/>
    <col min="8953" max="8953" width="8.88671875" style="318" customWidth="1"/>
    <col min="8954" max="8954" width="20.109375" style="318" bestFit="1" customWidth="1"/>
    <col min="8955" max="8955" width="15.44140625" style="318" customWidth="1"/>
    <col min="8956" max="8956" width="11.88671875" style="318" bestFit="1" customWidth="1"/>
    <col min="8957" max="8957" width="12.109375" style="318" bestFit="1" customWidth="1"/>
    <col min="8958" max="9198" width="8.88671875" style="318"/>
    <col min="9199" max="9199" width="6.5546875" style="318" customWidth="1"/>
    <col min="9200" max="9200" width="46" style="318" customWidth="1"/>
    <col min="9201" max="9201" width="15" style="318" customWidth="1"/>
    <col min="9202" max="9202" width="12.109375" style="318" customWidth="1"/>
    <col min="9203" max="9204" width="11.88671875" style="318" customWidth="1"/>
    <col min="9205" max="9205" width="11.6640625" style="318" customWidth="1"/>
    <col min="9206" max="9206" width="10.44140625" style="318" customWidth="1"/>
    <col min="9207" max="9207" width="11.109375" style="318" customWidth="1"/>
    <col min="9208" max="9208" width="10.109375" style="318" customWidth="1"/>
    <col min="9209" max="9209" width="8.88671875" style="318" customWidth="1"/>
    <col min="9210" max="9210" width="20.109375" style="318" bestFit="1" customWidth="1"/>
    <col min="9211" max="9211" width="15.44140625" style="318" customWidth="1"/>
    <col min="9212" max="9212" width="11.88671875" style="318" bestFit="1" customWidth="1"/>
    <col min="9213" max="9213" width="12.109375" style="318" bestFit="1" customWidth="1"/>
    <col min="9214" max="9454" width="8.88671875" style="318"/>
    <col min="9455" max="9455" width="6.5546875" style="318" customWidth="1"/>
    <col min="9456" max="9456" width="46" style="318" customWidth="1"/>
    <col min="9457" max="9457" width="15" style="318" customWidth="1"/>
    <col min="9458" max="9458" width="12.109375" style="318" customWidth="1"/>
    <col min="9459" max="9460" width="11.88671875" style="318" customWidth="1"/>
    <col min="9461" max="9461" width="11.6640625" style="318" customWidth="1"/>
    <col min="9462" max="9462" width="10.44140625" style="318" customWidth="1"/>
    <col min="9463" max="9463" width="11.109375" style="318" customWidth="1"/>
    <col min="9464" max="9464" width="10.109375" style="318" customWidth="1"/>
    <col min="9465" max="9465" width="8.88671875" style="318" customWidth="1"/>
    <col min="9466" max="9466" width="20.109375" style="318" bestFit="1" customWidth="1"/>
    <col min="9467" max="9467" width="15.44140625" style="318" customWidth="1"/>
    <col min="9468" max="9468" width="11.88671875" style="318" bestFit="1" customWidth="1"/>
    <col min="9469" max="9469" width="12.109375" style="318" bestFit="1" customWidth="1"/>
    <col min="9470" max="9710" width="8.88671875" style="318"/>
    <col min="9711" max="9711" width="6.5546875" style="318" customWidth="1"/>
    <col min="9712" max="9712" width="46" style="318" customWidth="1"/>
    <col min="9713" max="9713" width="15" style="318" customWidth="1"/>
    <col min="9714" max="9714" width="12.109375" style="318" customWidth="1"/>
    <col min="9715" max="9716" width="11.88671875" style="318" customWidth="1"/>
    <col min="9717" max="9717" width="11.6640625" style="318" customWidth="1"/>
    <col min="9718" max="9718" width="10.44140625" style="318" customWidth="1"/>
    <col min="9719" max="9719" width="11.109375" style="318" customWidth="1"/>
    <col min="9720" max="9720" width="10.109375" style="318" customWidth="1"/>
    <col min="9721" max="9721" width="8.88671875" style="318" customWidth="1"/>
    <col min="9722" max="9722" width="20.109375" style="318" bestFit="1" customWidth="1"/>
    <col min="9723" max="9723" width="15.44140625" style="318" customWidth="1"/>
    <col min="9724" max="9724" width="11.88671875" style="318" bestFit="1" customWidth="1"/>
    <col min="9725" max="9725" width="12.109375" style="318" bestFit="1" customWidth="1"/>
    <col min="9726" max="9966" width="8.88671875" style="318"/>
    <col min="9967" max="9967" width="6.5546875" style="318" customWidth="1"/>
    <col min="9968" max="9968" width="46" style="318" customWidth="1"/>
    <col min="9969" max="9969" width="15" style="318" customWidth="1"/>
    <col min="9970" max="9970" width="12.109375" style="318" customWidth="1"/>
    <col min="9971" max="9972" width="11.88671875" style="318" customWidth="1"/>
    <col min="9973" max="9973" width="11.6640625" style="318" customWidth="1"/>
    <col min="9974" max="9974" width="10.44140625" style="318" customWidth="1"/>
    <col min="9975" max="9975" width="11.109375" style="318" customWidth="1"/>
    <col min="9976" max="9976" width="10.109375" style="318" customWidth="1"/>
    <col min="9977" max="9977" width="8.88671875" style="318" customWidth="1"/>
    <col min="9978" max="9978" width="20.109375" style="318" bestFit="1" customWidth="1"/>
    <col min="9979" max="9979" width="15.44140625" style="318" customWidth="1"/>
    <col min="9980" max="9980" width="11.88671875" style="318" bestFit="1" customWidth="1"/>
    <col min="9981" max="9981" width="12.109375" style="318" bestFit="1" customWidth="1"/>
    <col min="9982" max="10222" width="8.88671875" style="318"/>
    <col min="10223" max="10223" width="6.5546875" style="318" customWidth="1"/>
    <col min="10224" max="10224" width="46" style="318" customWidth="1"/>
    <col min="10225" max="10225" width="15" style="318" customWidth="1"/>
    <col min="10226" max="10226" width="12.109375" style="318" customWidth="1"/>
    <col min="10227" max="10228" width="11.88671875" style="318" customWidth="1"/>
    <col min="10229" max="10229" width="11.6640625" style="318" customWidth="1"/>
    <col min="10230" max="10230" width="10.44140625" style="318" customWidth="1"/>
    <col min="10231" max="10231" width="11.109375" style="318" customWidth="1"/>
    <col min="10232" max="10232" width="10.109375" style="318" customWidth="1"/>
    <col min="10233" max="10233" width="8.88671875" style="318" customWidth="1"/>
    <col min="10234" max="10234" width="20.109375" style="318" bestFit="1" customWidth="1"/>
    <col min="10235" max="10235" width="15.44140625" style="318" customWidth="1"/>
    <col min="10236" max="10236" width="11.88671875" style="318" bestFit="1" customWidth="1"/>
    <col min="10237" max="10237" width="12.109375" style="318" bestFit="1" customWidth="1"/>
    <col min="10238" max="10478" width="8.88671875" style="318"/>
    <col min="10479" max="10479" width="6.5546875" style="318" customWidth="1"/>
    <col min="10480" max="10480" width="46" style="318" customWidth="1"/>
    <col min="10481" max="10481" width="15" style="318" customWidth="1"/>
    <col min="10482" max="10482" width="12.109375" style="318" customWidth="1"/>
    <col min="10483" max="10484" width="11.88671875" style="318" customWidth="1"/>
    <col min="10485" max="10485" width="11.6640625" style="318" customWidth="1"/>
    <col min="10486" max="10486" width="10.44140625" style="318" customWidth="1"/>
    <col min="10487" max="10487" width="11.109375" style="318" customWidth="1"/>
    <col min="10488" max="10488" width="10.109375" style="318" customWidth="1"/>
    <col min="10489" max="10489" width="8.88671875" style="318" customWidth="1"/>
    <col min="10490" max="10490" width="20.109375" style="318" bestFit="1" customWidth="1"/>
    <col min="10491" max="10491" width="15.44140625" style="318" customWidth="1"/>
    <col min="10492" max="10492" width="11.88671875" style="318" bestFit="1" customWidth="1"/>
    <col min="10493" max="10493" width="12.109375" style="318" bestFit="1" customWidth="1"/>
    <col min="10494" max="10734" width="8.88671875" style="318"/>
    <col min="10735" max="10735" width="6.5546875" style="318" customWidth="1"/>
    <col min="10736" max="10736" width="46" style="318" customWidth="1"/>
    <col min="10737" max="10737" width="15" style="318" customWidth="1"/>
    <col min="10738" max="10738" width="12.109375" style="318" customWidth="1"/>
    <col min="10739" max="10740" width="11.88671875" style="318" customWidth="1"/>
    <col min="10741" max="10741" width="11.6640625" style="318" customWidth="1"/>
    <col min="10742" max="10742" width="10.44140625" style="318" customWidth="1"/>
    <col min="10743" max="10743" width="11.109375" style="318" customWidth="1"/>
    <col min="10744" max="10744" width="10.109375" style="318" customWidth="1"/>
    <col min="10745" max="10745" width="8.88671875" style="318" customWidth="1"/>
    <col min="10746" max="10746" width="20.109375" style="318" bestFit="1" customWidth="1"/>
    <col min="10747" max="10747" width="15.44140625" style="318" customWidth="1"/>
    <col min="10748" max="10748" width="11.88671875" style="318" bestFit="1" customWidth="1"/>
    <col min="10749" max="10749" width="12.109375" style="318" bestFit="1" customWidth="1"/>
    <col min="10750" max="10990" width="8.88671875" style="318"/>
    <col min="10991" max="10991" width="6.5546875" style="318" customWidth="1"/>
    <col min="10992" max="10992" width="46" style="318" customWidth="1"/>
    <col min="10993" max="10993" width="15" style="318" customWidth="1"/>
    <col min="10994" max="10994" width="12.109375" style="318" customWidth="1"/>
    <col min="10995" max="10996" width="11.88671875" style="318" customWidth="1"/>
    <col min="10997" max="10997" width="11.6640625" style="318" customWidth="1"/>
    <col min="10998" max="10998" width="10.44140625" style="318" customWidth="1"/>
    <col min="10999" max="10999" width="11.109375" style="318" customWidth="1"/>
    <col min="11000" max="11000" width="10.109375" style="318" customWidth="1"/>
    <col min="11001" max="11001" width="8.88671875" style="318" customWidth="1"/>
    <col min="11002" max="11002" width="20.109375" style="318" bestFit="1" customWidth="1"/>
    <col min="11003" max="11003" width="15.44140625" style="318" customWidth="1"/>
    <col min="11004" max="11004" width="11.88671875" style="318" bestFit="1" customWidth="1"/>
    <col min="11005" max="11005" width="12.109375" style="318" bestFit="1" customWidth="1"/>
    <col min="11006" max="11246" width="8.88671875" style="318"/>
    <col min="11247" max="11247" width="6.5546875" style="318" customWidth="1"/>
    <col min="11248" max="11248" width="46" style="318" customWidth="1"/>
    <col min="11249" max="11249" width="15" style="318" customWidth="1"/>
    <col min="11250" max="11250" width="12.109375" style="318" customWidth="1"/>
    <col min="11251" max="11252" width="11.88671875" style="318" customWidth="1"/>
    <col min="11253" max="11253" width="11.6640625" style="318" customWidth="1"/>
    <col min="11254" max="11254" width="10.44140625" style="318" customWidth="1"/>
    <col min="11255" max="11255" width="11.109375" style="318" customWidth="1"/>
    <col min="11256" max="11256" width="10.109375" style="318" customWidth="1"/>
    <col min="11257" max="11257" width="8.88671875" style="318" customWidth="1"/>
    <col min="11258" max="11258" width="20.109375" style="318" bestFit="1" customWidth="1"/>
    <col min="11259" max="11259" width="15.44140625" style="318" customWidth="1"/>
    <col min="11260" max="11260" width="11.88671875" style="318" bestFit="1" customWidth="1"/>
    <col min="11261" max="11261" width="12.109375" style="318" bestFit="1" customWidth="1"/>
    <col min="11262" max="11502" width="8.88671875" style="318"/>
    <col min="11503" max="11503" width="6.5546875" style="318" customWidth="1"/>
    <col min="11504" max="11504" width="46" style="318" customWidth="1"/>
    <col min="11505" max="11505" width="15" style="318" customWidth="1"/>
    <col min="11506" max="11506" width="12.109375" style="318" customWidth="1"/>
    <col min="11507" max="11508" width="11.88671875" style="318" customWidth="1"/>
    <col min="11509" max="11509" width="11.6640625" style="318" customWidth="1"/>
    <col min="11510" max="11510" width="10.44140625" style="318" customWidth="1"/>
    <col min="11511" max="11511" width="11.109375" style="318" customWidth="1"/>
    <col min="11512" max="11512" width="10.109375" style="318" customWidth="1"/>
    <col min="11513" max="11513" width="8.88671875" style="318" customWidth="1"/>
    <col min="11514" max="11514" width="20.109375" style="318" bestFit="1" customWidth="1"/>
    <col min="11515" max="11515" width="15.44140625" style="318" customWidth="1"/>
    <col min="11516" max="11516" width="11.88671875" style="318" bestFit="1" customWidth="1"/>
    <col min="11517" max="11517" width="12.109375" style="318" bestFit="1" customWidth="1"/>
    <col min="11518" max="11758" width="8.88671875" style="318"/>
    <col min="11759" max="11759" width="6.5546875" style="318" customWidth="1"/>
    <col min="11760" max="11760" width="46" style="318" customWidth="1"/>
    <col min="11761" max="11761" width="15" style="318" customWidth="1"/>
    <col min="11762" max="11762" width="12.109375" style="318" customWidth="1"/>
    <col min="11763" max="11764" width="11.88671875" style="318" customWidth="1"/>
    <col min="11765" max="11765" width="11.6640625" style="318" customWidth="1"/>
    <col min="11766" max="11766" width="10.44140625" style="318" customWidth="1"/>
    <col min="11767" max="11767" width="11.109375" style="318" customWidth="1"/>
    <col min="11768" max="11768" width="10.109375" style="318" customWidth="1"/>
    <col min="11769" max="11769" width="8.88671875" style="318" customWidth="1"/>
    <col min="11770" max="11770" width="20.109375" style="318" bestFit="1" customWidth="1"/>
    <col min="11771" max="11771" width="15.44140625" style="318" customWidth="1"/>
    <col min="11772" max="11772" width="11.88671875" style="318" bestFit="1" customWidth="1"/>
    <col min="11773" max="11773" width="12.109375" style="318" bestFit="1" customWidth="1"/>
    <col min="11774" max="12014" width="8.88671875" style="318"/>
    <col min="12015" max="12015" width="6.5546875" style="318" customWidth="1"/>
    <col min="12016" max="12016" width="46" style="318" customWidth="1"/>
    <col min="12017" max="12017" width="15" style="318" customWidth="1"/>
    <col min="12018" max="12018" width="12.109375" style="318" customWidth="1"/>
    <col min="12019" max="12020" width="11.88671875" style="318" customWidth="1"/>
    <col min="12021" max="12021" width="11.6640625" style="318" customWidth="1"/>
    <col min="12022" max="12022" width="10.44140625" style="318" customWidth="1"/>
    <col min="12023" max="12023" width="11.109375" style="318" customWidth="1"/>
    <col min="12024" max="12024" width="10.109375" style="318" customWidth="1"/>
    <col min="12025" max="12025" width="8.88671875" style="318" customWidth="1"/>
    <col min="12026" max="12026" width="20.109375" style="318" bestFit="1" customWidth="1"/>
    <col min="12027" max="12027" width="15.44140625" style="318" customWidth="1"/>
    <col min="12028" max="12028" width="11.88671875" style="318" bestFit="1" customWidth="1"/>
    <col min="12029" max="12029" width="12.109375" style="318" bestFit="1" customWidth="1"/>
    <col min="12030" max="12270" width="8.88671875" style="318"/>
    <col min="12271" max="12271" width="6.5546875" style="318" customWidth="1"/>
    <col min="12272" max="12272" width="46" style="318" customWidth="1"/>
    <col min="12273" max="12273" width="15" style="318" customWidth="1"/>
    <col min="12274" max="12274" width="12.109375" style="318" customWidth="1"/>
    <col min="12275" max="12276" width="11.88671875" style="318" customWidth="1"/>
    <col min="12277" max="12277" width="11.6640625" style="318" customWidth="1"/>
    <col min="12278" max="12278" width="10.44140625" style="318" customWidth="1"/>
    <col min="12279" max="12279" width="11.109375" style="318" customWidth="1"/>
    <col min="12280" max="12280" width="10.109375" style="318" customWidth="1"/>
    <col min="12281" max="12281" width="8.88671875" style="318" customWidth="1"/>
    <col min="12282" max="12282" width="20.109375" style="318" bestFit="1" customWidth="1"/>
    <col min="12283" max="12283" width="15.44140625" style="318" customWidth="1"/>
    <col min="12284" max="12284" width="11.88671875" style="318" bestFit="1" customWidth="1"/>
    <col min="12285" max="12285" width="12.109375" style="318" bestFit="1" customWidth="1"/>
    <col min="12286" max="12526" width="8.88671875" style="318"/>
    <col min="12527" max="12527" width="6.5546875" style="318" customWidth="1"/>
    <col min="12528" max="12528" width="46" style="318" customWidth="1"/>
    <col min="12529" max="12529" width="15" style="318" customWidth="1"/>
    <col min="12530" max="12530" width="12.109375" style="318" customWidth="1"/>
    <col min="12531" max="12532" width="11.88671875" style="318" customWidth="1"/>
    <col min="12533" max="12533" width="11.6640625" style="318" customWidth="1"/>
    <col min="12534" max="12534" width="10.44140625" style="318" customWidth="1"/>
    <col min="12535" max="12535" width="11.109375" style="318" customWidth="1"/>
    <col min="12536" max="12536" width="10.109375" style="318" customWidth="1"/>
    <col min="12537" max="12537" width="8.88671875" style="318" customWidth="1"/>
    <col min="12538" max="12538" width="20.109375" style="318" bestFit="1" customWidth="1"/>
    <col min="12539" max="12539" width="15.44140625" style="318" customWidth="1"/>
    <col min="12540" max="12540" width="11.88671875" style="318" bestFit="1" customWidth="1"/>
    <col min="12541" max="12541" width="12.109375" style="318" bestFit="1" customWidth="1"/>
    <col min="12542" max="12782" width="8.88671875" style="318"/>
    <col min="12783" max="12783" width="6.5546875" style="318" customWidth="1"/>
    <col min="12784" max="12784" width="46" style="318" customWidth="1"/>
    <col min="12785" max="12785" width="15" style="318" customWidth="1"/>
    <col min="12786" max="12786" width="12.109375" style="318" customWidth="1"/>
    <col min="12787" max="12788" width="11.88671875" style="318" customWidth="1"/>
    <col min="12789" max="12789" width="11.6640625" style="318" customWidth="1"/>
    <col min="12790" max="12790" width="10.44140625" style="318" customWidth="1"/>
    <col min="12791" max="12791" width="11.109375" style="318" customWidth="1"/>
    <col min="12792" max="12792" width="10.109375" style="318" customWidth="1"/>
    <col min="12793" max="12793" width="8.88671875" style="318" customWidth="1"/>
    <col min="12794" max="12794" width="20.109375" style="318" bestFit="1" customWidth="1"/>
    <col min="12795" max="12795" width="15.44140625" style="318" customWidth="1"/>
    <col min="12796" max="12796" width="11.88671875" style="318" bestFit="1" customWidth="1"/>
    <col min="12797" max="12797" width="12.109375" style="318" bestFit="1" customWidth="1"/>
    <col min="12798" max="13038" width="8.88671875" style="318"/>
    <col min="13039" max="13039" width="6.5546875" style="318" customWidth="1"/>
    <col min="13040" max="13040" width="46" style="318" customWidth="1"/>
    <col min="13041" max="13041" width="15" style="318" customWidth="1"/>
    <col min="13042" max="13042" width="12.109375" style="318" customWidth="1"/>
    <col min="13043" max="13044" width="11.88671875" style="318" customWidth="1"/>
    <col min="13045" max="13045" width="11.6640625" style="318" customWidth="1"/>
    <col min="13046" max="13046" width="10.44140625" style="318" customWidth="1"/>
    <col min="13047" max="13047" width="11.109375" style="318" customWidth="1"/>
    <col min="13048" max="13048" width="10.109375" style="318" customWidth="1"/>
    <col min="13049" max="13049" width="8.88671875" style="318" customWidth="1"/>
    <col min="13050" max="13050" width="20.109375" style="318" bestFit="1" customWidth="1"/>
    <col min="13051" max="13051" width="15.44140625" style="318" customWidth="1"/>
    <col min="13052" max="13052" width="11.88671875" style="318" bestFit="1" customWidth="1"/>
    <col min="13053" max="13053" width="12.109375" style="318" bestFit="1" customWidth="1"/>
    <col min="13054" max="13294" width="8.88671875" style="318"/>
    <col min="13295" max="13295" width="6.5546875" style="318" customWidth="1"/>
    <col min="13296" max="13296" width="46" style="318" customWidth="1"/>
    <col min="13297" max="13297" width="15" style="318" customWidth="1"/>
    <col min="13298" max="13298" width="12.109375" style="318" customWidth="1"/>
    <col min="13299" max="13300" width="11.88671875" style="318" customWidth="1"/>
    <col min="13301" max="13301" width="11.6640625" style="318" customWidth="1"/>
    <col min="13302" max="13302" width="10.44140625" style="318" customWidth="1"/>
    <col min="13303" max="13303" width="11.109375" style="318" customWidth="1"/>
    <col min="13304" max="13304" width="10.109375" style="318" customWidth="1"/>
    <col min="13305" max="13305" width="8.88671875" style="318" customWidth="1"/>
    <col min="13306" max="13306" width="20.109375" style="318" bestFit="1" customWidth="1"/>
    <col min="13307" max="13307" width="15.44140625" style="318" customWidth="1"/>
    <col min="13308" max="13308" width="11.88671875" style="318" bestFit="1" customWidth="1"/>
    <col min="13309" max="13309" width="12.109375" style="318" bestFit="1" customWidth="1"/>
    <col min="13310" max="13550" width="8.88671875" style="318"/>
    <col min="13551" max="13551" width="6.5546875" style="318" customWidth="1"/>
    <col min="13552" max="13552" width="46" style="318" customWidth="1"/>
    <col min="13553" max="13553" width="15" style="318" customWidth="1"/>
    <col min="13554" max="13554" width="12.109375" style="318" customWidth="1"/>
    <col min="13555" max="13556" width="11.88671875" style="318" customWidth="1"/>
    <col min="13557" max="13557" width="11.6640625" style="318" customWidth="1"/>
    <col min="13558" max="13558" width="10.44140625" style="318" customWidth="1"/>
    <col min="13559" max="13559" width="11.109375" style="318" customWidth="1"/>
    <col min="13560" max="13560" width="10.109375" style="318" customWidth="1"/>
    <col min="13561" max="13561" width="8.88671875" style="318" customWidth="1"/>
    <col min="13562" max="13562" width="20.109375" style="318" bestFit="1" customWidth="1"/>
    <col min="13563" max="13563" width="15.44140625" style="318" customWidth="1"/>
    <col min="13564" max="13564" width="11.88671875" style="318" bestFit="1" customWidth="1"/>
    <col min="13565" max="13565" width="12.109375" style="318" bestFit="1" customWidth="1"/>
    <col min="13566" max="13806" width="8.88671875" style="318"/>
    <col min="13807" max="13807" width="6.5546875" style="318" customWidth="1"/>
    <col min="13808" max="13808" width="46" style="318" customWidth="1"/>
    <col min="13809" max="13809" width="15" style="318" customWidth="1"/>
    <col min="13810" max="13810" width="12.109375" style="318" customWidth="1"/>
    <col min="13811" max="13812" width="11.88671875" style="318" customWidth="1"/>
    <col min="13813" max="13813" width="11.6640625" style="318" customWidth="1"/>
    <col min="13814" max="13814" width="10.44140625" style="318" customWidth="1"/>
    <col min="13815" max="13815" width="11.109375" style="318" customWidth="1"/>
    <col min="13816" max="13816" width="10.109375" style="318" customWidth="1"/>
    <col min="13817" max="13817" width="8.88671875" style="318" customWidth="1"/>
    <col min="13818" max="13818" width="20.109375" style="318" bestFit="1" customWidth="1"/>
    <col min="13819" max="13819" width="15.44140625" style="318" customWidth="1"/>
    <col min="13820" max="13820" width="11.88671875" style="318" bestFit="1" customWidth="1"/>
    <col min="13821" max="13821" width="12.109375" style="318" bestFit="1" customWidth="1"/>
    <col min="13822" max="14062" width="8.88671875" style="318"/>
    <col min="14063" max="14063" width="6.5546875" style="318" customWidth="1"/>
    <col min="14064" max="14064" width="46" style="318" customWidth="1"/>
    <col min="14065" max="14065" width="15" style="318" customWidth="1"/>
    <col min="14066" max="14066" width="12.109375" style="318" customWidth="1"/>
    <col min="14067" max="14068" width="11.88671875" style="318" customWidth="1"/>
    <col min="14069" max="14069" width="11.6640625" style="318" customWidth="1"/>
    <col min="14070" max="14070" width="10.44140625" style="318" customWidth="1"/>
    <col min="14071" max="14071" width="11.109375" style="318" customWidth="1"/>
    <col min="14072" max="14072" width="10.109375" style="318" customWidth="1"/>
    <col min="14073" max="14073" width="8.88671875" style="318" customWidth="1"/>
    <col min="14074" max="14074" width="20.109375" style="318" bestFit="1" customWidth="1"/>
    <col min="14075" max="14075" width="15.44140625" style="318" customWidth="1"/>
    <col min="14076" max="14076" width="11.88671875" style="318" bestFit="1" customWidth="1"/>
    <col min="14077" max="14077" width="12.109375" style="318" bestFit="1" customWidth="1"/>
    <col min="14078" max="14318" width="8.88671875" style="318"/>
    <col min="14319" max="14319" width="6.5546875" style="318" customWidth="1"/>
    <col min="14320" max="14320" width="46" style="318" customWidth="1"/>
    <col min="14321" max="14321" width="15" style="318" customWidth="1"/>
    <col min="14322" max="14322" width="12.109375" style="318" customWidth="1"/>
    <col min="14323" max="14324" width="11.88671875" style="318" customWidth="1"/>
    <col min="14325" max="14325" width="11.6640625" style="318" customWidth="1"/>
    <col min="14326" max="14326" width="10.44140625" style="318" customWidth="1"/>
    <col min="14327" max="14327" width="11.109375" style="318" customWidth="1"/>
    <col min="14328" max="14328" width="10.109375" style="318" customWidth="1"/>
    <col min="14329" max="14329" width="8.88671875" style="318" customWidth="1"/>
    <col min="14330" max="14330" width="20.109375" style="318" bestFit="1" customWidth="1"/>
    <col min="14331" max="14331" width="15.44140625" style="318" customWidth="1"/>
    <col min="14332" max="14332" width="11.88671875" style="318" bestFit="1" customWidth="1"/>
    <col min="14333" max="14333" width="12.109375" style="318" bestFit="1" customWidth="1"/>
    <col min="14334" max="14574" width="8.88671875" style="318"/>
    <col min="14575" max="14575" width="6.5546875" style="318" customWidth="1"/>
    <col min="14576" max="14576" width="46" style="318" customWidth="1"/>
    <col min="14577" max="14577" width="15" style="318" customWidth="1"/>
    <col min="14578" max="14578" width="12.109375" style="318" customWidth="1"/>
    <col min="14579" max="14580" width="11.88671875" style="318" customWidth="1"/>
    <col min="14581" max="14581" width="11.6640625" style="318" customWidth="1"/>
    <col min="14582" max="14582" width="10.44140625" style="318" customWidth="1"/>
    <col min="14583" max="14583" width="11.109375" style="318" customWidth="1"/>
    <col min="14584" max="14584" width="10.109375" style="318" customWidth="1"/>
    <col min="14585" max="14585" width="8.88671875" style="318" customWidth="1"/>
    <col min="14586" max="14586" width="20.109375" style="318" bestFit="1" customWidth="1"/>
    <col min="14587" max="14587" width="15.44140625" style="318" customWidth="1"/>
    <col min="14588" max="14588" width="11.88671875" style="318" bestFit="1" customWidth="1"/>
    <col min="14589" max="14589" width="12.109375" style="318" bestFit="1" customWidth="1"/>
    <col min="14590" max="14830" width="8.88671875" style="318"/>
    <col min="14831" max="14831" width="6.5546875" style="318" customWidth="1"/>
    <col min="14832" max="14832" width="46" style="318" customWidth="1"/>
    <col min="14833" max="14833" width="15" style="318" customWidth="1"/>
    <col min="14834" max="14834" width="12.109375" style="318" customWidth="1"/>
    <col min="14835" max="14836" width="11.88671875" style="318" customWidth="1"/>
    <col min="14837" max="14837" width="11.6640625" style="318" customWidth="1"/>
    <col min="14838" max="14838" width="10.44140625" style="318" customWidth="1"/>
    <col min="14839" max="14839" width="11.109375" style="318" customWidth="1"/>
    <col min="14840" max="14840" width="10.109375" style="318" customWidth="1"/>
    <col min="14841" max="14841" width="8.88671875" style="318" customWidth="1"/>
    <col min="14842" max="14842" width="20.109375" style="318" bestFit="1" customWidth="1"/>
    <col min="14843" max="14843" width="15.44140625" style="318" customWidth="1"/>
    <col min="14844" max="14844" width="11.88671875" style="318" bestFit="1" customWidth="1"/>
    <col min="14845" max="14845" width="12.109375" style="318" bestFit="1" customWidth="1"/>
    <col min="14846" max="15086" width="8.88671875" style="318"/>
    <col min="15087" max="15087" width="6.5546875" style="318" customWidth="1"/>
    <col min="15088" max="15088" width="46" style="318" customWidth="1"/>
    <col min="15089" max="15089" width="15" style="318" customWidth="1"/>
    <col min="15090" max="15090" width="12.109375" style="318" customWidth="1"/>
    <col min="15091" max="15092" width="11.88671875" style="318" customWidth="1"/>
    <col min="15093" max="15093" width="11.6640625" style="318" customWidth="1"/>
    <col min="15094" max="15094" width="10.44140625" style="318" customWidth="1"/>
    <col min="15095" max="15095" width="11.109375" style="318" customWidth="1"/>
    <col min="15096" max="15096" width="10.109375" style="318" customWidth="1"/>
    <col min="15097" max="15097" width="8.88671875" style="318" customWidth="1"/>
    <col min="15098" max="15098" width="20.109375" style="318" bestFit="1" customWidth="1"/>
    <col min="15099" max="15099" width="15.44140625" style="318" customWidth="1"/>
    <col min="15100" max="15100" width="11.88671875" style="318" bestFit="1" customWidth="1"/>
    <col min="15101" max="15101" width="12.109375" style="318" bestFit="1" customWidth="1"/>
    <col min="15102" max="15342" width="8.88671875" style="318"/>
    <col min="15343" max="15343" width="6.5546875" style="318" customWidth="1"/>
    <col min="15344" max="15344" width="46" style="318" customWidth="1"/>
    <col min="15345" max="15345" width="15" style="318" customWidth="1"/>
    <col min="15346" max="15346" width="12.109375" style="318" customWidth="1"/>
    <col min="15347" max="15348" width="11.88671875" style="318" customWidth="1"/>
    <col min="15349" max="15349" width="11.6640625" style="318" customWidth="1"/>
    <col min="15350" max="15350" width="10.44140625" style="318" customWidth="1"/>
    <col min="15351" max="15351" width="11.109375" style="318" customWidth="1"/>
    <col min="15352" max="15352" width="10.109375" style="318" customWidth="1"/>
    <col min="15353" max="15353" width="8.88671875" style="318" customWidth="1"/>
    <col min="15354" max="15354" width="20.109375" style="318" bestFit="1" customWidth="1"/>
    <col min="15355" max="15355" width="15.44140625" style="318" customWidth="1"/>
    <col min="15356" max="15356" width="11.88671875" style="318" bestFit="1" customWidth="1"/>
    <col min="15357" max="15357" width="12.109375" style="318" bestFit="1" customWidth="1"/>
    <col min="15358" max="15598" width="8.88671875" style="318"/>
    <col min="15599" max="15599" width="6.5546875" style="318" customWidth="1"/>
    <col min="15600" max="15600" width="46" style="318" customWidth="1"/>
    <col min="15601" max="15601" width="15" style="318" customWidth="1"/>
    <col min="15602" max="15602" width="12.109375" style="318" customWidth="1"/>
    <col min="15603" max="15604" width="11.88671875" style="318" customWidth="1"/>
    <col min="15605" max="15605" width="11.6640625" style="318" customWidth="1"/>
    <col min="15606" max="15606" width="10.44140625" style="318" customWidth="1"/>
    <col min="15607" max="15607" width="11.109375" style="318" customWidth="1"/>
    <col min="15608" max="15608" width="10.109375" style="318" customWidth="1"/>
    <col min="15609" max="15609" width="8.88671875" style="318" customWidth="1"/>
    <col min="15610" max="15610" width="20.109375" style="318" bestFit="1" customWidth="1"/>
    <col min="15611" max="15611" width="15.44140625" style="318" customWidth="1"/>
    <col min="15612" max="15612" width="11.88671875" style="318" bestFit="1" customWidth="1"/>
    <col min="15613" max="15613" width="12.109375" style="318" bestFit="1" customWidth="1"/>
    <col min="15614" max="15854" width="8.88671875" style="318"/>
    <col min="15855" max="15855" width="6.5546875" style="318" customWidth="1"/>
    <col min="15856" max="15856" width="46" style="318" customWidth="1"/>
    <col min="15857" max="15857" width="15" style="318" customWidth="1"/>
    <col min="15858" max="15858" width="12.109375" style="318" customWidth="1"/>
    <col min="15859" max="15860" width="11.88671875" style="318" customWidth="1"/>
    <col min="15861" max="15861" width="11.6640625" style="318" customWidth="1"/>
    <col min="15862" max="15862" width="10.44140625" style="318" customWidth="1"/>
    <col min="15863" max="15863" width="11.109375" style="318" customWidth="1"/>
    <col min="15864" max="15864" width="10.109375" style="318" customWidth="1"/>
    <col min="15865" max="15865" width="8.88671875" style="318" customWidth="1"/>
    <col min="15866" max="15866" width="20.109375" style="318" bestFit="1" customWidth="1"/>
    <col min="15867" max="15867" width="15.44140625" style="318" customWidth="1"/>
    <col min="15868" max="15868" width="11.88671875" style="318" bestFit="1" customWidth="1"/>
    <col min="15869" max="15869" width="12.109375" style="318" bestFit="1" customWidth="1"/>
    <col min="15870" max="16110" width="8.88671875" style="318"/>
    <col min="16111" max="16111" width="6.5546875" style="318" customWidth="1"/>
    <col min="16112" max="16112" width="46" style="318" customWidth="1"/>
    <col min="16113" max="16113" width="15" style="318" customWidth="1"/>
    <col min="16114" max="16114" width="12.109375" style="318" customWidth="1"/>
    <col min="16115" max="16116" width="11.88671875" style="318" customWidth="1"/>
    <col min="16117" max="16117" width="11.6640625" style="318" customWidth="1"/>
    <col min="16118" max="16118" width="10.44140625" style="318" customWidth="1"/>
    <col min="16119" max="16119" width="11.109375" style="318" customWidth="1"/>
    <col min="16120" max="16120" width="10.109375" style="318" customWidth="1"/>
    <col min="16121" max="16121" width="8.88671875" style="318" customWidth="1"/>
    <col min="16122" max="16122" width="20.109375" style="318" bestFit="1" customWidth="1"/>
    <col min="16123" max="16123" width="15.44140625" style="318" customWidth="1"/>
    <col min="16124" max="16124" width="11.88671875" style="318" bestFit="1" customWidth="1"/>
    <col min="16125" max="16125" width="12.109375" style="318" bestFit="1" customWidth="1"/>
    <col min="16126" max="16384" width="8.88671875" style="318"/>
  </cols>
  <sheetData>
    <row r="1" spans="1:11">
      <c r="A1" s="791"/>
      <c r="B1" s="791"/>
      <c r="K1" s="317" t="s">
        <v>417</v>
      </c>
    </row>
    <row r="2" spans="1:11" ht="20.25" customHeight="1">
      <c r="A2" s="792" t="s">
        <v>418</v>
      </c>
      <c r="B2" s="792"/>
      <c r="C2" s="792"/>
      <c r="D2" s="792"/>
      <c r="E2" s="792"/>
      <c r="F2" s="792"/>
      <c r="G2" s="792"/>
      <c r="H2" s="792"/>
      <c r="I2" s="792"/>
      <c r="J2" s="792"/>
      <c r="K2" s="792"/>
    </row>
    <row r="3" spans="1:11" ht="26.25" customHeight="1">
      <c r="A3" s="793" t="str">
        <f>'52'!A3:F3</f>
        <v>(Kèm theo Nghị quyết số     /NQ-HĐND ngày 30 tháng 3 năm 2026 của HĐND xã  Sơn Hà)</v>
      </c>
      <c r="B3" s="793"/>
      <c r="C3" s="793"/>
      <c r="D3" s="793"/>
      <c r="E3" s="793"/>
      <c r="F3" s="793"/>
      <c r="G3" s="793"/>
      <c r="H3" s="793"/>
      <c r="I3" s="793"/>
      <c r="J3" s="793"/>
      <c r="K3" s="793"/>
    </row>
    <row r="4" spans="1:11">
      <c r="K4" s="701" t="str">
        <f>'50'!H5</f>
        <v>Đơn vị: Đồng</v>
      </c>
    </row>
    <row r="5" spans="1:11" ht="24" customHeight="1">
      <c r="A5" s="794" t="s">
        <v>3</v>
      </c>
      <c r="B5" s="794" t="s">
        <v>160</v>
      </c>
      <c r="C5" s="795" t="s">
        <v>294</v>
      </c>
      <c r="D5" s="795" t="s">
        <v>329</v>
      </c>
      <c r="E5" s="795"/>
      <c r="F5" s="795" t="s">
        <v>76</v>
      </c>
      <c r="G5" s="795" t="s">
        <v>329</v>
      </c>
      <c r="H5" s="795"/>
      <c r="I5" s="795" t="s">
        <v>126</v>
      </c>
      <c r="J5" s="795"/>
      <c r="K5" s="795"/>
    </row>
    <row r="6" spans="1:11" ht="46.8">
      <c r="A6" s="794"/>
      <c r="B6" s="794"/>
      <c r="C6" s="795"/>
      <c r="D6" s="615" t="s">
        <v>419</v>
      </c>
      <c r="E6" s="615" t="s">
        <v>420</v>
      </c>
      <c r="F6" s="795"/>
      <c r="G6" s="615" t="s">
        <v>419</v>
      </c>
      <c r="H6" s="615" t="s">
        <v>420</v>
      </c>
      <c r="I6" s="615" t="s">
        <v>358</v>
      </c>
      <c r="J6" s="615" t="s">
        <v>419</v>
      </c>
      <c r="K6" s="615" t="s">
        <v>420</v>
      </c>
    </row>
    <row r="7" spans="1:11">
      <c r="A7" s="614" t="s">
        <v>80</v>
      </c>
      <c r="B7" s="614" t="s">
        <v>81</v>
      </c>
      <c r="C7" s="496" t="s">
        <v>421</v>
      </c>
      <c r="D7" s="496">
        <v>2</v>
      </c>
      <c r="E7" s="496">
        <v>3</v>
      </c>
      <c r="F7" s="496" t="s">
        <v>422</v>
      </c>
      <c r="G7" s="496">
        <v>5</v>
      </c>
      <c r="H7" s="496">
        <v>6</v>
      </c>
      <c r="I7" s="496" t="s">
        <v>423</v>
      </c>
      <c r="J7" s="496" t="s">
        <v>424</v>
      </c>
      <c r="K7" s="496" t="s">
        <v>425</v>
      </c>
    </row>
    <row r="8" spans="1:11" s="319" customFormat="1">
      <c r="A8" s="614"/>
      <c r="B8" s="497" t="s">
        <v>98</v>
      </c>
      <c r="C8" s="498">
        <f t="shared" ref="C8:H8" si="0">C9+C38+C52+C53</f>
        <v>135811181495</v>
      </c>
      <c r="D8" s="498">
        <f t="shared" si="0"/>
        <v>0</v>
      </c>
      <c r="E8" s="498">
        <f t="shared" si="0"/>
        <v>135811181495</v>
      </c>
      <c r="F8" s="498">
        <f t="shared" si="0"/>
        <v>225445926338</v>
      </c>
      <c r="G8" s="499">
        <f t="shared" si="0"/>
        <v>0</v>
      </c>
      <c r="H8" s="499">
        <f t="shared" si="0"/>
        <v>225445926338</v>
      </c>
      <c r="I8" s="520">
        <f>F8/C8*100</f>
        <v>165.99953248054175</v>
      </c>
      <c r="J8" s="520"/>
      <c r="K8" s="520">
        <f>H8/E8*100</f>
        <v>165.99953248054175</v>
      </c>
    </row>
    <row r="9" spans="1:11" s="319" customFormat="1">
      <c r="A9" s="614" t="s">
        <v>80</v>
      </c>
      <c r="B9" s="497" t="s">
        <v>426</v>
      </c>
      <c r="C9" s="498">
        <f>C10+C30+C34+C36+C37</f>
        <v>135811181495</v>
      </c>
      <c r="D9" s="498">
        <f>D10+D30+D34+D36+D37</f>
        <v>0</v>
      </c>
      <c r="E9" s="498">
        <f t="shared" ref="E9:H9" si="1">E10+E30+E34+E36+E37</f>
        <v>135811181495</v>
      </c>
      <c r="F9" s="498">
        <f t="shared" si="1"/>
        <v>179667071149</v>
      </c>
      <c r="G9" s="499">
        <f>G10+G30+G34+G36+G37</f>
        <v>0</v>
      </c>
      <c r="H9" s="499">
        <f t="shared" si="1"/>
        <v>179667071149</v>
      </c>
      <c r="I9" s="520">
        <f t="shared" ref="I9:K32" si="2">F9/C9*100</f>
        <v>132.2918107119292</v>
      </c>
      <c r="J9" s="520"/>
      <c r="K9" s="520">
        <f t="shared" si="2"/>
        <v>132.2918107119292</v>
      </c>
    </row>
    <row r="10" spans="1:11" s="319" customFormat="1">
      <c r="A10" s="614" t="s">
        <v>6</v>
      </c>
      <c r="B10" s="497" t="s">
        <v>277</v>
      </c>
      <c r="C10" s="498">
        <f>D10+E10</f>
        <v>0</v>
      </c>
      <c r="D10" s="498">
        <f>D11+D28+D29</f>
        <v>0</v>
      </c>
      <c r="E10" s="498">
        <f>E11</f>
        <v>0</v>
      </c>
      <c r="F10" s="498">
        <f>G10+H10</f>
        <v>11757624400</v>
      </c>
      <c r="G10" s="499">
        <f>G11+G28+G29</f>
        <v>0</v>
      </c>
      <c r="H10" s="499">
        <f>H11+H28+H29</f>
        <v>11757624400</v>
      </c>
      <c r="I10" s="520"/>
      <c r="J10" s="520"/>
      <c r="K10" s="520"/>
    </row>
    <row r="11" spans="1:11">
      <c r="A11" s="500">
        <v>1</v>
      </c>
      <c r="B11" s="501" t="s">
        <v>278</v>
      </c>
      <c r="C11" s="502">
        <f>D11+E11</f>
        <v>0</v>
      </c>
      <c r="D11" s="502"/>
      <c r="E11" s="502">
        <f>'52'!C13</f>
        <v>0</v>
      </c>
      <c r="F11" s="502">
        <f>'51'!D11</f>
        <v>11757624400</v>
      </c>
      <c r="G11" s="503">
        <f>SUM(G12:G24)</f>
        <v>0</v>
      </c>
      <c r="H11" s="503">
        <f>SUM(H12:H24)</f>
        <v>11757624400</v>
      </c>
      <c r="I11" s="521"/>
      <c r="J11" s="521"/>
      <c r="K11" s="520"/>
    </row>
    <row r="12" spans="1:11">
      <c r="A12" s="500"/>
      <c r="B12" s="504" t="s">
        <v>166</v>
      </c>
      <c r="C12" s="502">
        <f t="shared" ref="C12:C29" si="3">D12+E12</f>
        <v>0</v>
      </c>
      <c r="D12" s="502"/>
      <c r="E12" s="502"/>
      <c r="F12" s="502">
        <f t="shared" ref="F12:F29" si="4">G12+H12</f>
        <v>0</v>
      </c>
      <c r="G12" s="503"/>
      <c r="H12" s="503"/>
      <c r="I12" s="520"/>
      <c r="J12" s="520"/>
      <c r="K12" s="520"/>
    </row>
    <row r="13" spans="1:11">
      <c r="A13" s="500" t="s">
        <v>37</v>
      </c>
      <c r="B13" s="501" t="s">
        <v>168</v>
      </c>
      <c r="C13" s="502">
        <f>D13+E13</f>
        <v>0</v>
      </c>
      <c r="D13" s="502"/>
      <c r="E13" s="502"/>
      <c r="F13" s="502">
        <f t="shared" si="4"/>
        <v>0</v>
      </c>
      <c r="G13" s="505"/>
      <c r="H13" s="503"/>
      <c r="I13" s="520"/>
      <c r="J13" s="520"/>
      <c r="K13" s="520"/>
    </row>
    <row r="14" spans="1:11">
      <c r="A14" s="500" t="s">
        <v>37</v>
      </c>
      <c r="B14" s="501" t="s">
        <v>170</v>
      </c>
      <c r="C14" s="502">
        <f t="shared" si="3"/>
        <v>0</v>
      </c>
      <c r="D14" s="502"/>
      <c r="E14" s="502"/>
      <c r="F14" s="502">
        <f t="shared" si="4"/>
        <v>0</v>
      </c>
      <c r="G14" s="503"/>
      <c r="H14" s="503"/>
      <c r="I14" s="520"/>
      <c r="J14" s="520"/>
      <c r="K14" s="520"/>
    </row>
    <row r="15" spans="1:11">
      <c r="A15" s="500" t="s">
        <v>37</v>
      </c>
      <c r="B15" s="501" t="s">
        <v>172</v>
      </c>
      <c r="C15" s="502">
        <f>D15+E15</f>
        <v>0</v>
      </c>
      <c r="D15" s="502"/>
      <c r="E15" s="506"/>
      <c r="F15" s="502">
        <f t="shared" si="4"/>
        <v>1105760000</v>
      </c>
      <c r="G15" s="505"/>
      <c r="H15" s="503">
        <f>'52'!D14</f>
        <v>1105760000</v>
      </c>
      <c r="I15" s="520"/>
      <c r="J15" s="520"/>
      <c r="K15" s="520"/>
    </row>
    <row r="16" spans="1:11">
      <c r="A16" s="500" t="s">
        <v>37</v>
      </c>
      <c r="B16" s="501" t="s">
        <v>174</v>
      </c>
      <c r="C16" s="502">
        <f t="shared" si="3"/>
        <v>0</v>
      </c>
      <c r="D16" s="502"/>
      <c r="E16" s="502"/>
      <c r="F16" s="502">
        <f t="shared" si="4"/>
        <v>0</v>
      </c>
      <c r="G16" s="507"/>
      <c r="H16" s="503"/>
      <c r="I16" s="520"/>
      <c r="J16" s="520"/>
      <c r="K16" s="520"/>
    </row>
    <row r="17" spans="1:14">
      <c r="A17" s="500" t="s">
        <v>37</v>
      </c>
      <c r="B17" s="501" t="s">
        <v>176</v>
      </c>
      <c r="C17" s="502">
        <f t="shared" si="3"/>
        <v>0</v>
      </c>
      <c r="D17" s="502"/>
      <c r="E17" s="502"/>
      <c r="F17" s="502">
        <f t="shared" si="4"/>
        <v>0</v>
      </c>
      <c r="G17" s="507"/>
      <c r="H17" s="503"/>
      <c r="I17" s="520"/>
      <c r="J17" s="520"/>
      <c r="K17" s="520"/>
    </row>
    <row r="18" spans="1:14">
      <c r="A18" s="500" t="s">
        <v>37</v>
      </c>
      <c r="B18" s="501" t="s">
        <v>178</v>
      </c>
      <c r="C18" s="502"/>
      <c r="D18" s="502"/>
      <c r="E18" s="502"/>
      <c r="F18" s="502">
        <f t="shared" si="4"/>
        <v>336888000</v>
      </c>
      <c r="G18" s="505"/>
      <c r="H18" s="503">
        <f>'52'!D19</f>
        <v>336888000</v>
      </c>
      <c r="I18" s="520"/>
      <c r="J18" s="520"/>
      <c r="K18" s="520"/>
    </row>
    <row r="19" spans="1:14">
      <c r="A19" s="500" t="s">
        <v>37</v>
      </c>
      <c r="B19" s="501" t="s">
        <v>180</v>
      </c>
      <c r="C19" s="502">
        <f t="shared" si="3"/>
        <v>0</v>
      </c>
      <c r="D19" s="502"/>
      <c r="E19" s="502"/>
      <c r="F19" s="502">
        <f t="shared" si="4"/>
        <v>0</v>
      </c>
      <c r="G19" s="507"/>
      <c r="H19" s="503"/>
      <c r="I19" s="520"/>
      <c r="J19" s="520"/>
      <c r="K19" s="520"/>
    </row>
    <row r="20" spans="1:14">
      <c r="A20" s="500" t="s">
        <v>37</v>
      </c>
      <c r="B20" s="501" t="s">
        <v>182</v>
      </c>
      <c r="C20" s="502">
        <f t="shared" si="3"/>
        <v>0</v>
      </c>
      <c r="D20" s="502"/>
      <c r="E20" s="502"/>
      <c r="F20" s="502">
        <f t="shared" si="4"/>
        <v>0</v>
      </c>
      <c r="G20" s="505"/>
      <c r="H20" s="503"/>
      <c r="I20" s="520"/>
      <c r="J20" s="520"/>
      <c r="K20" s="520"/>
      <c r="N20" s="621">
        <f>C9+C38</f>
        <v>135811181495</v>
      </c>
    </row>
    <row r="21" spans="1:14">
      <c r="A21" s="500" t="s">
        <v>37</v>
      </c>
      <c r="B21" s="501" t="s">
        <v>184</v>
      </c>
      <c r="C21" s="502">
        <f t="shared" si="3"/>
        <v>0</v>
      </c>
      <c r="D21" s="502"/>
      <c r="E21" s="502"/>
      <c r="F21" s="502">
        <f t="shared" si="4"/>
        <v>0</v>
      </c>
      <c r="G21" s="507"/>
      <c r="H21" s="503"/>
      <c r="I21" s="520"/>
      <c r="J21" s="520"/>
      <c r="K21" s="520"/>
    </row>
    <row r="22" spans="1:14">
      <c r="A22" s="500" t="s">
        <v>37</v>
      </c>
      <c r="B22" s="501" t="s">
        <v>186</v>
      </c>
      <c r="C22" s="502">
        <f t="shared" si="3"/>
        <v>0</v>
      </c>
      <c r="D22" s="508"/>
      <c r="E22" s="508"/>
      <c r="F22" s="502">
        <f>'51'!D22</f>
        <v>9865831400</v>
      </c>
      <c r="G22" s="505"/>
      <c r="H22" s="503">
        <f>'52'!D23</f>
        <v>9865831400</v>
      </c>
      <c r="I22" s="521"/>
      <c r="J22" s="521"/>
      <c r="K22" s="520"/>
    </row>
    <row r="23" spans="1:14" ht="31.2">
      <c r="A23" s="500" t="s">
        <v>37</v>
      </c>
      <c r="B23" s="501" t="s">
        <v>188</v>
      </c>
      <c r="C23" s="502">
        <f t="shared" si="3"/>
        <v>0</v>
      </c>
      <c r="D23" s="508"/>
      <c r="E23" s="508"/>
      <c r="F23" s="502">
        <f>'51'!D23</f>
        <v>449145000</v>
      </c>
      <c r="G23" s="505"/>
      <c r="H23" s="503">
        <f>'52'!D24</f>
        <v>449145000</v>
      </c>
      <c r="I23" s="520"/>
      <c r="J23" s="520"/>
      <c r="K23" s="520"/>
    </row>
    <row r="24" spans="1:14">
      <c r="A24" s="500" t="s">
        <v>37</v>
      </c>
      <c r="B24" s="501" t="s">
        <v>190</v>
      </c>
      <c r="C24" s="502">
        <f t="shared" si="3"/>
        <v>0</v>
      </c>
      <c r="D24" s="502"/>
      <c r="E24" s="502"/>
      <c r="F24" s="502">
        <f t="shared" si="4"/>
        <v>0</v>
      </c>
      <c r="G24" s="503"/>
      <c r="H24" s="503"/>
      <c r="I24" s="520"/>
      <c r="J24" s="520"/>
      <c r="K24" s="520"/>
    </row>
    <row r="25" spans="1:14" s="320" customFormat="1">
      <c r="A25" s="509"/>
      <c r="B25" s="510" t="s">
        <v>191</v>
      </c>
      <c r="C25" s="511">
        <f t="shared" si="3"/>
        <v>0</v>
      </c>
      <c r="D25" s="511"/>
      <c r="E25" s="511"/>
      <c r="F25" s="511">
        <f t="shared" si="4"/>
        <v>0</v>
      </c>
      <c r="G25" s="512"/>
      <c r="H25" s="512"/>
      <c r="I25" s="520"/>
      <c r="J25" s="520"/>
      <c r="K25" s="520"/>
    </row>
    <row r="26" spans="1:14" s="320" customFormat="1">
      <c r="A26" s="509" t="s">
        <v>37</v>
      </c>
      <c r="B26" s="510" t="s">
        <v>192</v>
      </c>
      <c r="C26" s="511">
        <f t="shared" si="3"/>
        <v>0</v>
      </c>
      <c r="D26" s="511"/>
      <c r="E26" s="511"/>
      <c r="F26" s="511">
        <f t="shared" si="4"/>
        <v>0</v>
      </c>
      <c r="G26" s="512"/>
      <c r="H26" s="512"/>
      <c r="I26" s="520"/>
      <c r="J26" s="520"/>
      <c r="K26" s="520"/>
    </row>
    <row r="27" spans="1:14" s="320" customFormat="1">
      <c r="A27" s="509" t="s">
        <v>37</v>
      </c>
      <c r="B27" s="510" t="s">
        <v>193</v>
      </c>
      <c r="C27" s="511">
        <f t="shared" si="3"/>
        <v>0</v>
      </c>
      <c r="D27" s="511"/>
      <c r="E27" s="511"/>
      <c r="F27" s="511">
        <f t="shared" si="4"/>
        <v>0</v>
      </c>
      <c r="G27" s="512"/>
      <c r="H27" s="512"/>
      <c r="I27" s="520"/>
      <c r="J27" s="520"/>
      <c r="K27" s="520"/>
    </row>
    <row r="28" spans="1:14" ht="62.4">
      <c r="A28" s="500">
        <v>2</v>
      </c>
      <c r="B28" s="501" t="s">
        <v>194</v>
      </c>
      <c r="C28" s="502">
        <f t="shared" si="3"/>
        <v>0</v>
      </c>
      <c r="D28" s="502"/>
      <c r="E28" s="502"/>
      <c r="F28" s="502">
        <f t="shared" si="4"/>
        <v>0</v>
      </c>
      <c r="G28" s="503"/>
      <c r="H28" s="503"/>
      <c r="I28" s="520"/>
      <c r="J28" s="520"/>
      <c r="K28" s="520"/>
    </row>
    <row r="29" spans="1:14">
      <c r="A29" s="500">
        <v>3</v>
      </c>
      <c r="B29" s="501" t="s">
        <v>195</v>
      </c>
      <c r="C29" s="502">
        <f t="shared" si="3"/>
        <v>0</v>
      </c>
      <c r="D29" s="502"/>
      <c r="E29" s="502"/>
      <c r="F29" s="502">
        <f t="shared" si="4"/>
        <v>0</v>
      </c>
      <c r="G29" s="503"/>
      <c r="H29" s="503"/>
      <c r="I29" s="520"/>
      <c r="J29" s="520"/>
      <c r="K29" s="520"/>
    </row>
    <row r="30" spans="1:14" s="319" customFormat="1">
      <c r="A30" s="614" t="s">
        <v>26</v>
      </c>
      <c r="B30" s="497" t="s">
        <v>101</v>
      </c>
      <c r="C30" s="498">
        <f>'51'!C30</f>
        <v>135290368495</v>
      </c>
      <c r="D30" s="498"/>
      <c r="E30" s="498">
        <f>C30</f>
        <v>135290368495</v>
      </c>
      <c r="F30" s="498">
        <f>H30+G30</f>
        <v>167388633749</v>
      </c>
      <c r="G30" s="499"/>
      <c r="H30" s="513">
        <v>167388633749</v>
      </c>
      <c r="I30" s="520">
        <f t="shared" si="2"/>
        <v>123.72546221217976</v>
      </c>
      <c r="J30" s="520"/>
      <c r="K30" s="520">
        <f t="shared" si="2"/>
        <v>123.72546221217976</v>
      </c>
    </row>
    <row r="31" spans="1:14">
      <c r="A31" s="514"/>
      <c r="B31" s="510" t="s">
        <v>196</v>
      </c>
      <c r="C31" s="502"/>
      <c r="D31" s="502"/>
      <c r="E31" s="502"/>
      <c r="F31" s="498"/>
      <c r="G31" s="503"/>
      <c r="H31" s="503"/>
      <c r="I31" s="520"/>
      <c r="J31" s="520"/>
      <c r="K31" s="520"/>
    </row>
    <row r="32" spans="1:14">
      <c r="A32" s="514">
        <v>1</v>
      </c>
      <c r="B32" s="510" t="s">
        <v>197</v>
      </c>
      <c r="C32" s="502">
        <f>'51'!C32</f>
        <v>100591214000</v>
      </c>
      <c r="D32" s="502"/>
      <c r="E32" s="502">
        <f>C32</f>
        <v>100591214000</v>
      </c>
      <c r="F32" s="502">
        <f>'51'!D32</f>
        <v>104309335389</v>
      </c>
      <c r="G32" s="503"/>
      <c r="H32" s="503">
        <f>F32</f>
        <v>104309335389</v>
      </c>
      <c r="I32" s="521">
        <f t="shared" si="2"/>
        <v>103.69626853196145</v>
      </c>
      <c r="J32" s="521"/>
      <c r="K32" s="521">
        <f>H32/E32*100</f>
        <v>103.69626853196145</v>
      </c>
    </row>
    <row r="33" spans="1:14">
      <c r="A33" s="514">
        <v>2</v>
      </c>
      <c r="B33" s="510" t="s">
        <v>198</v>
      </c>
      <c r="C33" s="502">
        <f>D33+E33</f>
        <v>0</v>
      </c>
      <c r="D33" s="502"/>
      <c r="E33" s="502"/>
      <c r="F33" s="502"/>
      <c r="G33" s="503"/>
      <c r="H33" s="503"/>
      <c r="I33" s="521"/>
      <c r="J33" s="521"/>
      <c r="K33" s="521"/>
      <c r="N33" s="621">
        <f>H30-G38</f>
        <v>167388633749</v>
      </c>
    </row>
    <row r="34" spans="1:14" ht="31.2">
      <c r="A34" s="614" t="s">
        <v>69</v>
      </c>
      <c r="B34" s="497" t="s">
        <v>102</v>
      </c>
      <c r="C34" s="502"/>
      <c r="D34" s="502"/>
      <c r="E34" s="502"/>
      <c r="F34" s="502"/>
      <c r="G34" s="503"/>
      <c r="H34" s="503"/>
      <c r="I34" s="520"/>
      <c r="J34" s="520"/>
      <c r="K34" s="520"/>
    </row>
    <row r="35" spans="1:14">
      <c r="A35" s="614" t="s">
        <v>92</v>
      </c>
      <c r="B35" s="497" t="s">
        <v>103</v>
      </c>
      <c r="C35" s="502"/>
      <c r="D35" s="502"/>
      <c r="E35" s="502"/>
      <c r="F35" s="502"/>
      <c r="G35" s="503"/>
      <c r="H35" s="503"/>
      <c r="I35" s="520"/>
      <c r="J35" s="520"/>
      <c r="K35" s="520"/>
    </row>
    <row r="36" spans="1:14" s="319" customFormat="1">
      <c r="A36" s="614" t="s">
        <v>94</v>
      </c>
      <c r="B36" s="497" t="s">
        <v>104</v>
      </c>
      <c r="C36" s="498">
        <f>'51'!C36</f>
        <v>520813000</v>
      </c>
      <c r="D36" s="498"/>
      <c r="E36" s="498">
        <f>C36</f>
        <v>520813000</v>
      </c>
      <c r="F36" s="498">
        <f>'51'!D36</f>
        <v>520813000</v>
      </c>
      <c r="G36" s="499"/>
      <c r="H36" s="499">
        <f>F36</f>
        <v>520813000</v>
      </c>
      <c r="I36" s="521">
        <f t="shared" ref="I36" si="5">F36/C36*100</f>
        <v>100</v>
      </c>
      <c r="J36" s="520"/>
      <c r="K36" s="521">
        <f>H36/E36*100</f>
        <v>100</v>
      </c>
    </row>
    <row r="37" spans="1:14" ht="20.25" customHeight="1">
      <c r="A37" s="614" t="s">
        <v>96</v>
      </c>
      <c r="B37" s="497" t="s">
        <v>105</v>
      </c>
      <c r="C37" s="502"/>
      <c r="D37" s="502"/>
      <c r="E37" s="502"/>
      <c r="F37" s="502"/>
      <c r="G37" s="503"/>
      <c r="H37" s="503"/>
      <c r="I37" s="520"/>
      <c r="J37" s="520"/>
      <c r="K37" s="520"/>
    </row>
    <row r="38" spans="1:14" s="319" customFormat="1" ht="24.75" customHeight="1">
      <c r="A38" s="614" t="s">
        <v>81</v>
      </c>
      <c r="B38" s="497" t="s">
        <v>199</v>
      </c>
      <c r="C38" s="498">
        <f>C39+C49</f>
        <v>0</v>
      </c>
      <c r="D38" s="498">
        <f>D39+D49</f>
        <v>0</v>
      </c>
      <c r="E38" s="498"/>
      <c r="F38" s="498">
        <f>F39+F49</f>
        <v>5114417000</v>
      </c>
      <c r="G38" s="499">
        <f>G39+G49</f>
        <v>0</v>
      </c>
      <c r="H38" s="499">
        <f>H39+H49</f>
        <v>5114417000</v>
      </c>
      <c r="I38" s="520"/>
      <c r="J38" s="520"/>
      <c r="K38" s="520"/>
    </row>
    <row r="39" spans="1:14" s="319" customFormat="1" ht="24" customHeight="1">
      <c r="A39" s="614" t="s">
        <v>6</v>
      </c>
      <c r="B39" s="497" t="s">
        <v>107</v>
      </c>
      <c r="C39" s="498">
        <f t="shared" ref="C39:H39" si="6">C40+C44</f>
        <v>0</v>
      </c>
      <c r="D39" s="498">
        <f t="shared" si="6"/>
        <v>0</v>
      </c>
      <c r="E39" s="498">
        <f t="shared" si="6"/>
        <v>0</v>
      </c>
      <c r="F39" s="498">
        <f t="shared" si="6"/>
        <v>5114417000</v>
      </c>
      <c r="G39" s="499">
        <f t="shared" si="6"/>
        <v>0</v>
      </c>
      <c r="H39" s="499">
        <f t="shared" si="6"/>
        <v>5114417000</v>
      </c>
      <c r="I39" s="520"/>
      <c r="J39" s="520"/>
      <c r="K39" s="520"/>
    </row>
    <row r="40" spans="1:14" s="319" customFormat="1" ht="24" customHeight="1">
      <c r="A40" s="515" t="s">
        <v>200</v>
      </c>
      <c r="B40" s="516" t="s">
        <v>108</v>
      </c>
      <c r="C40" s="498">
        <f t="shared" ref="C40:H40" si="7">C41+C42+C43</f>
        <v>0</v>
      </c>
      <c r="D40" s="498">
        <f t="shared" si="7"/>
        <v>0</v>
      </c>
      <c r="E40" s="498">
        <f t="shared" si="7"/>
        <v>0</v>
      </c>
      <c r="F40" s="498">
        <f t="shared" si="7"/>
        <v>0</v>
      </c>
      <c r="G40" s="499">
        <f t="shared" si="7"/>
        <v>0</v>
      </c>
      <c r="H40" s="499">
        <f t="shared" si="7"/>
        <v>0</v>
      </c>
      <c r="I40" s="520"/>
      <c r="J40" s="520"/>
      <c r="K40" s="520"/>
    </row>
    <row r="41" spans="1:14" ht="39.6" customHeight="1">
      <c r="A41" s="517" t="s">
        <v>201</v>
      </c>
      <c r="B41" s="518" t="s">
        <v>202</v>
      </c>
      <c r="C41" s="502">
        <f>D41+E41</f>
        <v>0</v>
      </c>
      <c r="D41" s="502"/>
      <c r="E41" s="502"/>
      <c r="F41" s="502">
        <f>'51'!D40</f>
        <v>0</v>
      </c>
      <c r="G41" s="503"/>
      <c r="H41" s="503"/>
      <c r="I41" s="520"/>
      <c r="J41" s="520"/>
      <c r="K41" s="520"/>
    </row>
    <row r="42" spans="1:14" ht="39.6" customHeight="1">
      <c r="A42" s="517" t="s">
        <v>203</v>
      </c>
      <c r="B42" s="518" t="s">
        <v>204</v>
      </c>
      <c r="C42" s="502">
        <f>D42+E42</f>
        <v>0</v>
      </c>
      <c r="D42" s="502"/>
      <c r="E42" s="502"/>
      <c r="F42" s="502">
        <f>'51'!D41</f>
        <v>0</v>
      </c>
      <c r="G42" s="503"/>
      <c r="H42" s="503">
        <f>F42</f>
        <v>0</v>
      </c>
      <c r="I42" s="520"/>
      <c r="J42" s="520"/>
      <c r="K42" s="520"/>
    </row>
    <row r="43" spans="1:14" ht="55.35" hidden="1" customHeight="1">
      <c r="A43" s="517"/>
      <c r="B43" s="518"/>
      <c r="C43" s="502"/>
      <c r="D43" s="502"/>
      <c r="E43" s="502"/>
      <c r="F43" s="502"/>
      <c r="G43" s="503"/>
      <c r="H43" s="503"/>
      <c r="I43" s="520"/>
      <c r="J43" s="520"/>
      <c r="K43" s="520"/>
    </row>
    <row r="44" spans="1:14" s="319" customFormat="1" ht="28.5" customHeight="1">
      <c r="A44" s="515" t="s">
        <v>207</v>
      </c>
      <c r="B44" s="516" t="s">
        <v>109</v>
      </c>
      <c r="C44" s="498">
        <f>SUM(C45:C47)</f>
        <v>0</v>
      </c>
      <c r="D44" s="498">
        <f t="shared" ref="D44:H44" si="8">SUM(D45:D47)</f>
        <v>0</v>
      </c>
      <c r="E44" s="498">
        <f t="shared" si="8"/>
        <v>0</v>
      </c>
      <c r="F44" s="498">
        <f t="shared" si="8"/>
        <v>5114417000</v>
      </c>
      <c r="G44" s="498">
        <f t="shared" si="8"/>
        <v>0</v>
      </c>
      <c r="H44" s="498">
        <f t="shared" si="8"/>
        <v>5114417000</v>
      </c>
      <c r="I44" s="520"/>
      <c r="J44" s="520"/>
      <c r="K44" s="520"/>
    </row>
    <row r="45" spans="1:14" ht="55.35" customHeight="1">
      <c r="A45" s="517" t="s">
        <v>201</v>
      </c>
      <c r="B45" s="518" t="s">
        <v>202</v>
      </c>
      <c r="C45" s="502">
        <f>D45+E45</f>
        <v>0</v>
      </c>
      <c r="D45" s="502"/>
      <c r="E45" s="502"/>
      <c r="F45" s="502">
        <f>G45+H45</f>
        <v>3109440000</v>
      </c>
      <c r="G45" s="503"/>
      <c r="H45" s="503">
        <f>'61, ctmtqg huong'!O12</f>
        <v>3109440000</v>
      </c>
      <c r="I45" s="521"/>
      <c r="J45" s="521"/>
      <c r="K45" s="521"/>
    </row>
    <row r="46" spans="1:14" ht="55.35" customHeight="1">
      <c r="A46" s="517" t="s">
        <v>203</v>
      </c>
      <c r="B46" s="518" t="s">
        <v>204</v>
      </c>
      <c r="C46" s="502">
        <f t="shared" ref="C46:C47" si="9">D46+E46</f>
        <v>0</v>
      </c>
      <c r="D46" s="502"/>
      <c r="E46" s="502"/>
      <c r="F46" s="502">
        <f t="shared" ref="F46:F47" si="10">G46+H46</f>
        <v>0</v>
      </c>
      <c r="G46" s="503">
        <f>'61, ctmtqg huong'!O45</f>
        <v>0</v>
      </c>
      <c r="H46" s="503"/>
      <c r="I46" s="521"/>
      <c r="J46" s="521"/>
      <c r="K46" s="521"/>
    </row>
    <row r="47" spans="1:14" ht="62.4">
      <c r="A47" s="517" t="s">
        <v>205</v>
      </c>
      <c r="B47" s="518" t="s">
        <v>772</v>
      </c>
      <c r="C47" s="502">
        <f t="shared" si="9"/>
        <v>0</v>
      </c>
      <c r="D47" s="502"/>
      <c r="E47" s="502"/>
      <c r="F47" s="502">
        <f t="shared" si="10"/>
        <v>2004977000</v>
      </c>
      <c r="G47" s="503"/>
      <c r="H47" s="503">
        <f>'61, ctmtqg huong'!O77</f>
        <v>2004977000</v>
      </c>
      <c r="I47" s="521"/>
      <c r="J47" s="521"/>
      <c r="K47" s="521"/>
    </row>
    <row r="48" spans="1:14" ht="55.35" hidden="1" customHeight="1">
      <c r="A48" s="517"/>
      <c r="B48" s="518"/>
      <c r="C48" s="502"/>
      <c r="D48" s="502"/>
      <c r="E48" s="502"/>
      <c r="F48" s="502"/>
      <c r="G48" s="503"/>
      <c r="H48" s="503"/>
      <c r="I48" s="520"/>
      <c r="J48" s="520"/>
      <c r="K48" s="520"/>
    </row>
    <row r="49" spans="1:11" s="319" customFormat="1">
      <c r="A49" s="614" t="s">
        <v>26</v>
      </c>
      <c r="B49" s="497" t="s">
        <v>217</v>
      </c>
      <c r="C49" s="498">
        <f t="shared" ref="C49" si="11">D49+E49</f>
        <v>0</v>
      </c>
      <c r="D49" s="498">
        <f>D50+D51</f>
        <v>0</v>
      </c>
      <c r="E49" s="498">
        <f t="shared" ref="E49:H49" si="12">E50+E51</f>
        <v>0</v>
      </c>
      <c r="F49" s="498">
        <f t="shared" si="12"/>
        <v>0</v>
      </c>
      <c r="G49" s="499">
        <f>G50+G51</f>
        <v>0</v>
      </c>
      <c r="H49" s="499">
        <f t="shared" si="12"/>
        <v>0</v>
      </c>
      <c r="I49" s="520"/>
      <c r="J49" s="520"/>
      <c r="K49" s="520"/>
    </row>
    <row r="50" spans="1:11">
      <c r="A50" s="514">
        <v>1</v>
      </c>
      <c r="B50" s="519" t="s">
        <v>108</v>
      </c>
      <c r="C50" s="502">
        <f>D50+E50</f>
        <v>0</v>
      </c>
      <c r="D50" s="502"/>
      <c r="E50" s="502"/>
      <c r="F50" s="502">
        <f>'51'!D56</f>
        <v>0</v>
      </c>
      <c r="G50" s="503"/>
      <c r="H50" s="503">
        <f>F50</f>
        <v>0</v>
      </c>
      <c r="I50" s="521"/>
      <c r="J50" s="521"/>
      <c r="K50" s="521"/>
    </row>
    <row r="51" spans="1:11">
      <c r="A51" s="514">
        <v>2</v>
      </c>
      <c r="B51" s="519" t="s">
        <v>109</v>
      </c>
      <c r="C51" s="502"/>
      <c r="D51" s="502"/>
      <c r="E51" s="502"/>
      <c r="F51" s="502">
        <f>'51'!D57</f>
        <v>0</v>
      </c>
      <c r="G51" s="503"/>
      <c r="H51" s="503">
        <f>F51</f>
        <v>0</v>
      </c>
      <c r="I51" s="521"/>
      <c r="J51" s="521"/>
      <c r="K51" s="521"/>
    </row>
    <row r="52" spans="1:11" s="319" customFormat="1">
      <c r="A52" s="614" t="s">
        <v>113</v>
      </c>
      <c r="B52" s="497" t="s">
        <v>291</v>
      </c>
      <c r="C52" s="498"/>
      <c r="D52" s="498"/>
      <c r="E52" s="498"/>
      <c r="F52" s="498">
        <f>'51'!D112</f>
        <v>303249645</v>
      </c>
      <c r="G52" s="499"/>
      <c r="H52" s="499">
        <f>F52</f>
        <v>303249645</v>
      </c>
      <c r="I52" s="520"/>
      <c r="J52" s="520"/>
      <c r="K52" s="520"/>
    </row>
    <row r="53" spans="1:11" s="319" customFormat="1">
      <c r="A53" s="614" t="s">
        <v>115</v>
      </c>
      <c r="B53" s="497" t="s">
        <v>272</v>
      </c>
      <c r="C53" s="498"/>
      <c r="D53" s="498"/>
      <c r="E53" s="498"/>
      <c r="F53" s="498">
        <f>'51'!D113</f>
        <v>40361188544</v>
      </c>
      <c r="G53" s="499"/>
      <c r="H53" s="499">
        <f>F53</f>
        <v>40361188544</v>
      </c>
      <c r="I53" s="520"/>
      <c r="J53" s="520"/>
      <c r="K53" s="520"/>
    </row>
  </sheetData>
  <mergeCells count="10">
    <mergeCell ref="A1:B1"/>
    <mergeCell ref="A2:K2"/>
    <mergeCell ref="A3:K3"/>
    <mergeCell ref="A5:A6"/>
    <mergeCell ref="B5:B6"/>
    <mergeCell ref="C5:C6"/>
    <mergeCell ref="D5:E5"/>
    <mergeCell ref="F5:F6"/>
    <mergeCell ref="G5:H5"/>
    <mergeCell ref="I5:K5"/>
  </mergeCells>
  <pageMargins left="0.70866141732283505" right="0.35433070866141703" top="0.43307086614173201" bottom="0.55118110236220497" header="0.31496062992126" footer="0.31496062992126"/>
  <pageSetup paperSize="9" scale="80" orientation="landscape" verticalDpi="0" r:id="rId1"/>
  <headerFooter>
    <oddFooter>&amp;C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T51"/>
  <sheetViews>
    <sheetView workbookViewId="0">
      <selection activeCell="D14" sqref="D14"/>
    </sheetView>
  </sheetViews>
  <sheetFormatPr defaultColWidth="10" defaultRowHeight="13.8"/>
  <cols>
    <col min="1" max="1" width="6.109375" style="148" customWidth="1"/>
    <col min="2" max="2" width="39.33203125" style="148" customWidth="1"/>
    <col min="3" max="5" width="9.33203125" style="149" customWidth="1"/>
    <col min="6" max="6" width="9" style="149" customWidth="1"/>
    <col min="7" max="7" width="9.109375" style="149" customWidth="1"/>
    <col min="8" max="8" width="8.5546875" style="149" customWidth="1"/>
    <col min="9" max="9" width="8.109375" style="149" customWidth="1"/>
    <col min="10" max="10" width="8.88671875" style="149" customWidth="1"/>
    <col min="11" max="11" width="8.109375" style="149" customWidth="1"/>
    <col min="12" max="15" width="9.33203125" style="149" customWidth="1"/>
    <col min="16" max="16" width="7.88671875" style="149" customWidth="1"/>
    <col min="17" max="17" width="8.5546875" style="149" customWidth="1"/>
    <col min="18" max="18" width="12.88671875" style="148" customWidth="1"/>
    <col min="19" max="19" width="15.44140625" style="148" customWidth="1"/>
    <col min="20" max="20" width="18.6640625" style="148" customWidth="1"/>
    <col min="21" max="255" width="10" style="148"/>
    <col min="256" max="256" width="6.109375" style="148" customWidth="1"/>
    <col min="257" max="257" width="40.109375" style="148" customWidth="1"/>
    <col min="258" max="258" width="12.109375" style="148" customWidth="1"/>
    <col min="259" max="259" width="13.33203125" style="148" customWidth="1"/>
    <col min="260" max="260" width="14.109375" style="148" customWidth="1"/>
    <col min="261" max="261" width="11" style="148" customWidth="1"/>
    <col min="262" max="262" width="12.33203125" style="148" customWidth="1"/>
    <col min="263" max="263" width="11.6640625" style="148" customWidth="1"/>
    <col min="264" max="264" width="12.44140625" style="148" customWidth="1"/>
    <col min="265" max="265" width="12.88671875" style="148" customWidth="1"/>
    <col min="266" max="266" width="11.6640625" style="148" customWidth="1"/>
    <col min="267" max="268" width="12.88671875" style="148" customWidth="1"/>
    <col min="269" max="269" width="14.44140625" style="148" customWidth="1"/>
    <col min="270" max="270" width="12.109375" style="148" customWidth="1"/>
    <col min="271" max="271" width="10.109375" style="148" customWidth="1"/>
    <col min="272" max="511" width="10" style="148"/>
    <col min="512" max="512" width="6.109375" style="148" customWidth="1"/>
    <col min="513" max="513" width="40.109375" style="148" customWidth="1"/>
    <col min="514" max="514" width="12.109375" style="148" customWidth="1"/>
    <col min="515" max="515" width="13.33203125" style="148" customWidth="1"/>
    <col min="516" max="516" width="14.109375" style="148" customWidth="1"/>
    <col min="517" max="517" width="11" style="148" customWidth="1"/>
    <col min="518" max="518" width="12.33203125" style="148" customWidth="1"/>
    <col min="519" max="519" width="11.6640625" style="148" customWidth="1"/>
    <col min="520" max="520" width="12.44140625" style="148" customWidth="1"/>
    <col min="521" max="521" width="12.88671875" style="148" customWidth="1"/>
    <col min="522" max="522" width="11.6640625" style="148" customWidth="1"/>
    <col min="523" max="524" width="12.88671875" style="148" customWidth="1"/>
    <col min="525" max="525" width="14.44140625" style="148" customWidth="1"/>
    <col min="526" max="526" width="12.109375" style="148" customWidth="1"/>
    <col min="527" max="527" width="10.109375" style="148" customWidth="1"/>
    <col min="528" max="767" width="10" style="148"/>
    <col min="768" max="768" width="6.109375" style="148" customWidth="1"/>
    <col min="769" max="769" width="40.109375" style="148" customWidth="1"/>
    <col min="770" max="770" width="12.109375" style="148" customWidth="1"/>
    <col min="771" max="771" width="13.33203125" style="148" customWidth="1"/>
    <col min="772" max="772" width="14.109375" style="148" customWidth="1"/>
    <col min="773" max="773" width="11" style="148" customWidth="1"/>
    <col min="774" max="774" width="12.33203125" style="148" customWidth="1"/>
    <col min="775" max="775" width="11.6640625" style="148" customWidth="1"/>
    <col min="776" max="776" width="12.44140625" style="148" customWidth="1"/>
    <col min="777" max="777" width="12.88671875" style="148" customWidth="1"/>
    <col min="778" max="778" width="11.6640625" style="148" customWidth="1"/>
    <col min="779" max="780" width="12.88671875" style="148" customWidth="1"/>
    <col min="781" max="781" width="14.44140625" style="148" customWidth="1"/>
    <col min="782" max="782" width="12.109375" style="148" customWidth="1"/>
    <col min="783" max="783" width="10.109375" style="148" customWidth="1"/>
    <col min="784" max="1023" width="10" style="148"/>
    <col min="1024" max="1024" width="6.109375" style="148" customWidth="1"/>
    <col min="1025" max="1025" width="40.109375" style="148" customWidth="1"/>
    <col min="1026" max="1026" width="12.109375" style="148" customWidth="1"/>
    <col min="1027" max="1027" width="13.33203125" style="148" customWidth="1"/>
    <col min="1028" max="1028" width="14.109375" style="148" customWidth="1"/>
    <col min="1029" max="1029" width="11" style="148" customWidth="1"/>
    <col min="1030" max="1030" width="12.33203125" style="148" customWidth="1"/>
    <col min="1031" max="1031" width="11.6640625" style="148" customWidth="1"/>
    <col min="1032" max="1032" width="12.44140625" style="148" customWidth="1"/>
    <col min="1033" max="1033" width="12.88671875" style="148" customWidth="1"/>
    <col min="1034" max="1034" width="11.6640625" style="148" customWidth="1"/>
    <col min="1035" max="1036" width="12.88671875" style="148" customWidth="1"/>
    <col min="1037" max="1037" width="14.44140625" style="148" customWidth="1"/>
    <col min="1038" max="1038" width="12.109375" style="148" customWidth="1"/>
    <col min="1039" max="1039" width="10.109375" style="148" customWidth="1"/>
    <col min="1040" max="1279" width="10" style="148"/>
    <col min="1280" max="1280" width="6.109375" style="148" customWidth="1"/>
    <col min="1281" max="1281" width="40.109375" style="148" customWidth="1"/>
    <col min="1282" max="1282" width="12.109375" style="148" customWidth="1"/>
    <col min="1283" max="1283" width="13.33203125" style="148" customWidth="1"/>
    <col min="1284" max="1284" width="14.109375" style="148" customWidth="1"/>
    <col min="1285" max="1285" width="11" style="148" customWidth="1"/>
    <col min="1286" max="1286" width="12.33203125" style="148" customWidth="1"/>
    <col min="1287" max="1287" width="11.6640625" style="148" customWidth="1"/>
    <col min="1288" max="1288" width="12.44140625" style="148" customWidth="1"/>
    <col min="1289" max="1289" width="12.88671875" style="148" customWidth="1"/>
    <col min="1290" max="1290" width="11.6640625" style="148" customWidth="1"/>
    <col min="1291" max="1292" width="12.88671875" style="148" customWidth="1"/>
    <col min="1293" max="1293" width="14.44140625" style="148" customWidth="1"/>
    <col min="1294" max="1294" width="12.109375" style="148" customWidth="1"/>
    <col min="1295" max="1295" width="10.109375" style="148" customWidth="1"/>
    <col min="1296" max="1535" width="10" style="148"/>
    <col min="1536" max="1536" width="6.109375" style="148" customWidth="1"/>
    <col min="1537" max="1537" width="40.109375" style="148" customWidth="1"/>
    <col min="1538" max="1538" width="12.109375" style="148" customWidth="1"/>
    <col min="1539" max="1539" width="13.33203125" style="148" customWidth="1"/>
    <col min="1540" max="1540" width="14.109375" style="148" customWidth="1"/>
    <col min="1541" max="1541" width="11" style="148" customWidth="1"/>
    <col min="1542" max="1542" width="12.33203125" style="148" customWidth="1"/>
    <col min="1543" max="1543" width="11.6640625" style="148" customWidth="1"/>
    <col min="1544" max="1544" width="12.44140625" style="148" customWidth="1"/>
    <col min="1545" max="1545" width="12.88671875" style="148" customWidth="1"/>
    <col min="1546" max="1546" width="11.6640625" style="148" customWidth="1"/>
    <col min="1547" max="1548" width="12.88671875" style="148" customWidth="1"/>
    <col min="1549" max="1549" width="14.44140625" style="148" customWidth="1"/>
    <col min="1550" max="1550" width="12.109375" style="148" customWidth="1"/>
    <col min="1551" max="1551" width="10.109375" style="148" customWidth="1"/>
    <col min="1552" max="1791" width="10" style="148"/>
    <col min="1792" max="1792" width="6.109375" style="148" customWidth="1"/>
    <col min="1793" max="1793" width="40.109375" style="148" customWidth="1"/>
    <col min="1794" max="1794" width="12.109375" style="148" customWidth="1"/>
    <col min="1795" max="1795" width="13.33203125" style="148" customWidth="1"/>
    <col min="1796" max="1796" width="14.109375" style="148" customWidth="1"/>
    <col min="1797" max="1797" width="11" style="148" customWidth="1"/>
    <col min="1798" max="1798" width="12.33203125" style="148" customWidth="1"/>
    <col min="1799" max="1799" width="11.6640625" style="148" customWidth="1"/>
    <col min="1800" max="1800" width="12.44140625" style="148" customWidth="1"/>
    <col min="1801" max="1801" width="12.88671875" style="148" customWidth="1"/>
    <col min="1802" max="1802" width="11.6640625" style="148" customWidth="1"/>
    <col min="1803" max="1804" width="12.88671875" style="148" customWidth="1"/>
    <col min="1805" max="1805" width="14.44140625" style="148" customWidth="1"/>
    <col min="1806" max="1806" width="12.109375" style="148" customWidth="1"/>
    <col min="1807" max="1807" width="10.109375" style="148" customWidth="1"/>
    <col min="1808" max="2047" width="10" style="148"/>
    <col min="2048" max="2048" width="6.109375" style="148" customWidth="1"/>
    <col min="2049" max="2049" width="40.109375" style="148" customWidth="1"/>
    <col min="2050" max="2050" width="12.109375" style="148" customWidth="1"/>
    <col min="2051" max="2051" width="13.33203125" style="148" customWidth="1"/>
    <col min="2052" max="2052" width="14.109375" style="148" customWidth="1"/>
    <col min="2053" max="2053" width="11" style="148" customWidth="1"/>
    <col min="2054" max="2054" width="12.33203125" style="148" customWidth="1"/>
    <col min="2055" max="2055" width="11.6640625" style="148" customWidth="1"/>
    <col min="2056" max="2056" width="12.44140625" style="148" customWidth="1"/>
    <col min="2057" max="2057" width="12.88671875" style="148" customWidth="1"/>
    <col min="2058" max="2058" width="11.6640625" style="148" customWidth="1"/>
    <col min="2059" max="2060" width="12.88671875" style="148" customWidth="1"/>
    <col min="2061" max="2061" width="14.44140625" style="148" customWidth="1"/>
    <col min="2062" max="2062" width="12.109375" style="148" customWidth="1"/>
    <col min="2063" max="2063" width="10.109375" style="148" customWidth="1"/>
    <col min="2064" max="2303" width="10" style="148"/>
    <col min="2304" max="2304" width="6.109375" style="148" customWidth="1"/>
    <col min="2305" max="2305" width="40.109375" style="148" customWidth="1"/>
    <col min="2306" max="2306" width="12.109375" style="148" customWidth="1"/>
    <col min="2307" max="2307" width="13.33203125" style="148" customWidth="1"/>
    <col min="2308" max="2308" width="14.109375" style="148" customWidth="1"/>
    <col min="2309" max="2309" width="11" style="148" customWidth="1"/>
    <col min="2310" max="2310" width="12.33203125" style="148" customWidth="1"/>
    <col min="2311" max="2311" width="11.6640625" style="148" customWidth="1"/>
    <col min="2312" max="2312" width="12.44140625" style="148" customWidth="1"/>
    <col min="2313" max="2313" width="12.88671875" style="148" customWidth="1"/>
    <col min="2314" max="2314" width="11.6640625" style="148" customWidth="1"/>
    <col min="2315" max="2316" width="12.88671875" style="148" customWidth="1"/>
    <col min="2317" max="2317" width="14.44140625" style="148" customWidth="1"/>
    <col min="2318" max="2318" width="12.109375" style="148" customWidth="1"/>
    <col min="2319" max="2319" width="10.109375" style="148" customWidth="1"/>
    <col min="2320" max="2559" width="10" style="148"/>
    <col min="2560" max="2560" width="6.109375" style="148" customWidth="1"/>
    <col min="2561" max="2561" width="40.109375" style="148" customWidth="1"/>
    <col min="2562" max="2562" width="12.109375" style="148" customWidth="1"/>
    <col min="2563" max="2563" width="13.33203125" style="148" customWidth="1"/>
    <col min="2564" max="2564" width="14.109375" style="148" customWidth="1"/>
    <col min="2565" max="2565" width="11" style="148" customWidth="1"/>
    <col min="2566" max="2566" width="12.33203125" style="148" customWidth="1"/>
    <col min="2567" max="2567" width="11.6640625" style="148" customWidth="1"/>
    <col min="2568" max="2568" width="12.44140625" style="148" customWidth="1"/>
    <col min="2569" max="2569" width="12.88671875" style="148" customWidth="1"/>
    <col min="2570" max="2570" width="11.6640625" style="148" customWidth="1"/>
    <col min="2571" max="2572" width="12.88671875" style="148" customWidth="1"/>
    <col min="2573" max="2573" width="14.44140625" style="148" customWidth="1"/>
    <col min="2574" max="2574" width="12.109375" style="148" customWidth="1"/>
    <col min="2575" max="2575" width="10.109375" style="148" customWidth="1"/>
    <col min="2576" max="2815" width="10" style="148"/>
    <col min="2816" max="2816" width="6.109375" style="148" customWidth="1"/>
    <col min="2817" max="2817" width="40.109375" style="148" customWidth="1"/>
    <col min="2818" max="2818" width="12.109375" style="148" customWidth="1"/>
    <col min="2819" max="2819" width="13.33203125" style="148" customWidth="1"/>
    <col min="2820" max="2820" width="14.109375" style="148" customWidth="1"/>
    <col min="2821" max="2821" width="11" style="148" customWidth="1"/>
    <col min="2822" max="2822" width="12.33203125" style="148" customWidth="1"/>
    <col min="2823" max="2823" width="11.6640625" style="148" customWidth="1"/>
    <col min="2824" max="2824" width="12.44140625" style="148" customWidth="1"/>
    <col min="2825" max="2825" width="12.88671875" style="148" customWidth="1"/>
    <col min="2826" max="2826" width="11.6640625" style="148" customWidth="1"/>
    <col min="2827" max="2828" width="12.88671875" style="148" customWidth="1"/>
    <col min="2829" max="2829" width="14.44140625" style="148" customWidth="1"/>
    <col min="2830" max="2830" width="12.109375" style="148" customWidth="1"/>
    <col min="2831" max="2831" width="10.109375" style="148" customWidth="1"/>
    <col min="2832" max="3071" width="10" style="148"/>
    <col min="3072" max="3072" width="6.109375" style="148" customWidth="1"/>
    <col min="3073" max="3073" width="40.109375" style="148" customWidth="1"/>
    <col min="3074" max="3074" width="12.109375" style="148" customWidth="1"/>
    <col min="3075" max="3075" width="13.33203125" style="148" customWidth="1"/>
    <col min="3076" max="3076" width="14.109375" style="148" customWidth="1"/>
    <col min="3077" max="3077" width="11" style="148" customWidth="1"/>
    <col min="3078" max="3078" width="12.33203125" style="148" customWidth="1"/>
    <col min="3079" max="3079" width="11.6640625" style="148" customWidth="1"/>
    <col min="3080" max="3080" width="12.44140625" style="148" customWidth="1"/>
    <col min="3081" max="3081" width="12.88671875" style="148" customWidth="1"/>
    <col min="3082" max="3082" width="11.6640625" style="148" customWidth="1"/>
    <col min="3083" max="3084" width="12.88671875" style="148" customWidth="1"/>
    <col min="3085" max="3085" width="14.44140625" style="148" customWidth="1"/>
    <col min="3086" max="3086" width="12.109375" style="148" customWidth="1"/>
    <col min="3087" max="3087" width="10.109375" style="148" customWidth="1"/>
    <col min="3088" max="3327" width="10" style="148"/>
    <col min="3328" max="3328" width="6.109375" style="148" customWidth="1"/>
    <col min="3329" max="3329" width="40.109375" style="148" customWidth="1"/>
    <col min="3330" max="3330" width="12.109375" style="148" customWidth="1"/>
    <col min="3331" max="3331" width="13.33203125" style="148" customWidth="1"/>
    <col min="3332" max="3332" width="14.109375" style="148" customWidth="1"/>
    <col min="3333" max="3333" width="11" style="148" customWidth="1"/>
    <col min="3334" max="3334" width="12.33203125" style="148" customWidth="1"/>
    <col min="3335" max="3335" width="11.6640625" style="148" customWidth="1"/>
    <col min="3336" max="3336" width="12.44140625" style="148" customWidth="1"/>
    <col min="3337" max="3337" width="12.88671875" style="148" customWidth="1"/>
    <col min="3338" max="3338" width="11.6640625" style="148" customWidth="1"/>
    <col min="3339" max="3340" width="12.88671875" style="148" customWidth="1"/>
    <col min="3341" max="3341" width="14.44140625" style="148" customWidth="1"/>
    <col min="3342" max="3342" width="12.109375" style="148" customWidth="1"/>
    <col min="3343" max="3343" width="10.109375" style="148" customWidth="1"/>
    <col min="3344" max="3583" width="10" style="148"/>
    <col min="3584" max="3584" width="6.109375" style="148" customWidth="1"/>
    <col min="3585" max="3585" width="40.109375" style="148" customWidth="1"/>
    <col min="3586" max="3586" width="12.109375" style="148" customWidth="1"/>
    <col min="3587" max="3587" width="13.33203125" style="148" customWidth="1"/>
    <col min="3588" max="3588" width="14.109375" style="148" customWidth="1"/>
    <col min="3589" max="3589" width="11" style="148" customWidth="1"/>
    <col min="3590" max="3590" width="12.33203125" style="148" customWidth="1"/>
    <col min="3591" max="3591" width="11.6640625" style="148" customWidth="1"/>
    <col min="3592" max="3592" width="12.44140625" style="148" customWidth="1"/>
    <col min="3593" max="3593" width="12.88671875" style="148" customWidth="1"/>
    <col min="3594" max="3594" width="11.6640625" style="148" customWidth="1"/>
    <col min="3595" max="3596" width="12.88671875" style="148" customWidth="1"/>
    <col min="3597" max="3597" width="14.44140625" style="148" customWidth="1"/>
    <col min="3598" max="3598" width="12.109375" style="148" customWidth="1"/>
    <col min="3599" max="3599" width="10.109375" style="148" customWidth="1"/>
    <col min="3600" max="3839" width="10" style="148"/>
    <col min="3840" max="3840" width="6.109375" style="148" customWidth="1"/>
    <col min="3841" max="3841" width="40.109375" style="148" customWidth="1"/>
    <col min="3842" max="3842" width="12.109375" style="148" customWidth="1"/>
    <col min="3843" max="3843" width="13.33203125" style="148" customWidth="1"/>
    <col min="3844" max="3844" width="14.109375" style="148" customWidth="1"/>
    <col min="3845" max="3845" width="11" style="148" customWidth="1"/>
    <col min="3846" max="3846" width="12.33203125" style="148" customWidth="1"/>
    <col min="3847" max="3847" width="11.6640625" style="148" customWidth="1"/>
    <col min="3848" max="3848" width="12.44140625" style="148" customWidth="1"/>
    <col min="3849" max="3849" width="12.88671875" style="148" customWidth="1"/>
    <col min="3850" max="3850" width="11.6640625" style="148" customWidth="1"/>
    <col min="3851" max="3852" width="12.88671875" style="148" customWidth="1"/>
    <col min="3853" max="3853" width="14.44140625" style="148" customWidth="1"/>
    <col min="3854" max="3854" width="12.109375" style="148" customWidth="1"/>
    <col min="3855" max="3855" width="10.109375" style="148" customWidth="1"/>
    <col min="3856" max="4095" width="10" style="148"/>
    <col min="4096" max="4096" width="6.109375" style="148" customWidth="1"/>
    <col min="4097" max="4097" width="40.109375" style="148" customWidth="1"/>
    <col min="4098" max="4098" width="12.109375" style="148" customWidth="1"/>
    <col min="4099" max="4099" width="13.33203125" style="148" customWidth="1"/>
    <col min="4100" max="4100" width="14.109375" style="148" customWidth="1"/>
    <col min="4101" max="4101" width="11" style="148" customWidth="1"/>
    <col min="4102" max="4102" width="12.33203125" style="148" customWidth="1"/>
    <col min="4103" max="4103" width="11.6640625" style="148" customWidth="1"/>
    <col min="4104" max="4104" width="12.44140625" style="148" customWidth="1"/>
    <col min="4105" max="4105" width="12.88671875" style="148" customWidth="1"/>
    <col min="4106" max="4106" width="11.6640625" style="148" customWidth="1"/>
    <col min="4107" max="4108" width="12.88671875" style="148" customWidth="1"/>
    <col min="4109" max="4109" width="14.44140625" style="148" customWidth="1"/>
    <col min="4110" max="4110" width="12.109375" style="148" customWidth="1"/>
    <col min="4111" max="4111" width="10.109375" style="148" customWidth="1"/>
    <col min="4112" max="4351" width="10" style="148"/>
    <col min="4352" max="4352" width="6.109375" style="148" customWidth="1"/>
    <col min="4353" max="4353" width="40.109375" style="148" customWidth="1"/>
    <col min="4354" max="4354" width="12.109375" style="148" customWidth="1"/>
    <col min="4355" max="4355" width="13.33203125" style="148" customWidth="1"/>
    <col min="4356" max="4356" width="14.109375" style="148" customWidth="1"/>
    <col min="4357" max="4357" width="11" style="148" customWidth="1"/>
    <col min="4358" max="4358" width="12.33203125" style="148" customWidth="1"/>
    <col min="4359" max="4359" width="11.6640625" style="148" customWidth="1"/>
    <col min="4360" max="4360" width="12.44140625" style="148" customWidth="1"/>
    <col min="4361" max="4361" width="12.88671875" style="148" customWidth="1"/>
    <col min="4362" max="4362" width="11.6640625" style="148" customWidth="1"/>
    <col min="4363" max="4364" width="12.88671875" style="148" customWidth="1"/>
    <col min="4365" max="4365" width="14.44140625" style="148" customWidth="1"/>
    <col min="4366" max="4366" width="12.109375" style="148" customWidth="1"/>
    <col min="4367" max="4367" width="10.109375" style="148" customWidth="1"/>
    <col min="4368" max="4607" width="10" style="148"/>
    <col min="4608" max="4608" width="6.109375" style="148" customWidth="1"/>
    <col min="4609" max="4609" width="40.109375" style="148" customWidth="1"/>
    <col min="4610" max="4610" width="12.109375" style="148" customWidth="1"/>
    <col min="4611" max="4611" width="13.33203125" style="148" customWidth="1"/>
    <col min="4612" max="4612" width="14.109375" style="148" customWidth="1"/>
    <col min="4613" max="4613" width="11" style="148" customWidth="1"/>
    <col min="4614" max="4614" width="12.33203125" style="148" customWidth="1"/>
    <col min="4615" max="4615" width="11.6640625" style="148" customWidth="1"/>
    <col min="4616" max="4616" width="12.44140625" style="148" customWidth="1"/>
    <col min="4617" max="4617" width="12.88671875" style="148" customWidth="1"/>
    <col min="4618" max="4618" width="11.6640625" style="148" customWidth="1"/>
    <col min="4619" max="4620" width="12.88671875" style="148" customWidth="1"/>
    <col min="4621" max="4621" width="14.44140625" style="148" customWidth="1"/>
    <col min="4622" max="4622" width="12.109375" style="148" customWidth="1"/>
    <col min="4623" max="4623" width="10.109375" style="148" customWidth="1"/>
    <col min="4624" max="4863" width="10" style="148"/>
    <col min="4864" max="4864" width="6.109375" style="148" customWidth="1"/>
    <col min="4865" max="4865" width="40.109375" style="148" customWidth="1"/>
    <col min="4866" max="4866" width="12.109375" style="148" customWidth="1"/>
    <col min="4867" max="4867" width="13.33203125" style="148" customWidth="1"/>
    <col min="4868" max="4868" width="14.109375" style="148" customWidth="1"/>
    <col min="4869" max="4869" width="11" style="148" customWidth="1"/>
    <col min="4870" max="4870" width="12.33203125" style="148" customWidth="1"/>
    <col min="4871" max="4871" width="11.6640625" style="148" customWidth="1"/>
    <col min="4872" max="4872" width="12.44140625" style="148" customWidth="1"/>
    <col min="4873" max="4873" width="12.88671875" style="148" customWidth="1"/>
    <col min="4874" max="4874" width="11.6640625" style="148" customWidth="1"/>
    <col min="4875" max="4876" width="12.88671875" style="148" customWidth="1"/>
    <col min="4877" max="4877" width="14.44140625" style="148" customWidth="1"/>
    <col min="4878" max="4878" width="12.109375" style="148" customWidth="1"/>
    <col min="4879" max="4879" width="10.109375" style="148" customWidth="1"/>
    <col min="4880" max="5119" width="10" style="148"/>
    <col min="5120" max="5120" width="6.109375" style="148" customWidth="1"/>
    <col min="5121" max="5121" width="40.109375" style="148" customWidth="1"/>
    <col min="5122" max="5122" width="12.109375" style="148" customWidth="1"/>
    <col min="5123" max="5123" width="13.33203125" style="148" customWidth="1"/>
    <col min="5124" max="5124" width="14.109375" style="148" customWidth="1"/>
    <col min="5125" max="5125" width="11" style="148" customWidth="1"/>
    <col min="5126" max="5126" width="12.33203125" style="148" customWidth="1"/>
    <col min="5127" max="5127" width="11.6640625" style="148" customWidth="1"/>
    <col min="5128" max="5128" width="12.44140625" style="148" customWidth="1"/>
    <col min="5129" max="5129" width="12.88671875" style="148" customWidth="1"/>
    <col min="5130" max="5130" width="11.6640625" style="148" customWidth="1"/>
    <col min="5131" max="5132" width="12.88671875" style="148" customWidth="1"/>
    <col min="5133" max="5133" width="14.44140625" style="148" customWidth="1"/>
    <col min="5134" max="5134" width="12.109375" style="148" customWidth="1"/>
    <col min="5135" max="5135" width="10.109375" style="148" customWidth="1"/>
    <col min="5136" max="5375" width="10" style="148"/>
    <col min="5376" max="5376" width="6.109375" style="148" customWidth="1"/>
    <col min="5377" max="5377" width="40.109375" style="148" customWidth="1"/>
    <col min="5378" max="5378" width="12.109375" style="148" customWidth="1"/>
    <col min="5379" max="5379" width="13.33203125" style="148" customWidth="1"/>
    <col min="5380" max="5380" width="14.109375" style="148" customWidth="1"/>
    <col min="5381" max="5381" width="11" style="148" customWidth="1"/>
    <col min="5382" max="5382" width="12.33203125" style="148" customWidth="1"/>
    <col min="5383" max="5383" width="11.6640625" style="148" customWidth="1"/>
    <col min="5384" max="5384" width="12.44140625" style="148" customWidth="1"/>
    <col min="5385" max="5385" width="12.88671875" style="148" customWidth="1"/>
    <col min="5386" max="5386" width="11.6640625" style="148" customWidth="1"/>
    <col min="5387" max="5388" width="12.88671875" style="148" customWidth="1"/>
    <col min="5389" max="5389" width="14.44140625" style="148" customWidth="1"/>
    <col min="5390" max="5390" width="12.109375" style="148" customWidth="1"/>
    <col min="5391" max="5391" width="10.109375" style="148" customWidth="1"/>
    <col min="5392" max="5631" width="10" style="148"/>
    <col min="5632" max="5632" width="6.109375" style="148" customWidth="1"/>
    <col min="5633" max="5633" width="40.109375" style="148" customWidth="1"/>
    <col min="5634" max="5634" width="12.109375" style="148" customWidth="1"/>
    <col min="5635" max="5635" width="13.33203125" style="148" customWidth="1"/>
    <col min="5636" max="5636" width="14.109375" style="148" customWidth="1"/>
    <col min="5637" max="5637" width="11" style="148" customWidth="1"/>
    <col min="5638" max="5638" width="12.33203125" style="148" customWidth="1"/>
    <col min="5639" max="5639" width="11.6640625" style="148" customWidth="1"/>
    <col min="5640" max="5640" width="12.44140625" style="148" customWidth="1"/>
    <col min="5641" max="5641" width="12.88671875" style="148" customWidth="1"/>
    <col min="5642" max="5642" width="11.6640625" style="148" customWidth="1"/>
    <col min="5643" max="5644" width="12.88671875" style="148" customWidth="1"/>
    <col min="5645" max="5645" width="14.44140625" style="148" customWidth="1"/>
    <col min="5646" max="5646" width="12.109375" style="148" customWidth="1"/>
    <col min="5647" max="5647" width="10.109375" style="148" customWidth="1"/>
    <col min="5648" max="5887" width="10" style="148"/>
    <col min="5888" max="5888" width="6.109375" style="148" customWidth="1"/>
    <col min="5889" max="5889" width="40.109375" style="148" customWidth="1"/>
    <col min="5890" max="5890" width="12.109375" style="148" customWidth="1"/>
    <col min="5891" max="5891" width="13.33203125" style="148" customWidth="1"/>
    <col min="5892" max="5892" width="14.109375" style="148" customWidth="1"/>
    <col min="5893" max="5893" width="11" style="148" customWidth="1"/>
    <col min="5894" max="5894" width="12.33203125" style="148" customWidth="1"/>
    <col min="5895" max="5895" width="11.6640625" style="148" customWidth="1"/>
    <col min="5896" max="5896" width="12.44140625" style="148" customWidth="1"/>
    <col min="5897" max="5897" width="12.88671875" style="148" customWidth="1"/>
    <col min="5898" max="5898" width="11.6640625" style="148" customWidth="1"/>
    <col min="5899" max="5900" width="12.88671875" style="148" customWidth="1"/>
    <col min="5901" max="5901" width="14.44140625" style="148" customWidth="1"/>
    <col min="5902" max="5902" width="12.109375" style="148" customWidth="1"/>
    <col min="5903" max="5903" width="10.109375" style="148" customWidth="1"/>
    <col min="5904" max="6143" width="10" style="148"/>
    <col min="6144" max="6144" width="6.109375" style="148" customWidth="1"/>
    <col min="6145" max="6145" width="40.109375" style="148" customWidth="1"/>
    <col min="6146" max="6146" width="12.109375" style="148" customWidth="1"/>
    <col min="6147" max="6147" width="13.33203125" style="148" customWidth="1"/>
    <col min="6148" max="6148" width="14.109375" style="148" customWidth="1"/>
    <col min="6149" max="6149" width="11" style="148" customWidth="1"/>
    <col min="6150" max="6150" width="12.33203125" style="148" customWidth="1"/>
    <col min="6151" max="6151" width="11.6640625" style="148" customWidth="1"/>
    <col min="6152" max="6152" width="12.44140625" style="148" customWidth="1"/>
    <col min="6153" max="6153" width="12.88671875" style="148" customWidth="1"/>
    <col min="6154" max="6154" width="11.6640625" style="148" customWidth="1"/>
    <col min="6155" max="6156" width="12.88671875" style="148" customWidth="1"/>
    <col min="6157" max="6157" width="14.44140625" style="148" customWidth="1"/>
    <col min="6158" max="6158" width="12.109375" style="148" customWidth="1"/>
    <col min="6159" max="6159" width="10.109375" style="148" customWidth="1"/>
    <col min="6160" max="6399" width="10" style="148"/>
    <col min="6400" max="6400" width="6.109375" style="148" customWidth="1"/>
    <col min="6401" max="6401" width="40.109375" style="148" customWidth="1"/>
    <col min="6402" max="6402" width="12.109375" style="148" customWidth="1"/>
    <col min="6403" max="6403" width="13.33203125" style="148" customWidth="1"/>
    <col min="6404" max="6404" width="14.109375" style="148" customWidth="1"/>
    <col min="6405" max="6405" width="11" style="148" customWidth="1"/>
    <col min="6406" max="6406" width="12.33203125" style="148" customWidth="1"/>
    <col min="6407" max="6407" width="11.6640625" style="148" customWidth="1"/>
    <col min="6408" max="6408" width="12.44140625" style="148" customWidth="1"/>
    <col min="6409" max="6409" width="12.88671875" style="148" customWidth="1"/>
    <col min="6410" max="6410" width="11.6640625" style="148" customWidth="1"/>
    <col min="6411" max="6412" width="12.88671875" style="148" customWidth="1"/>
    <col min="6413" max="6413" width="14.44140625" style="148" customWidth="1"/>
    <col min="6414" max="6414" width="12.109375" style="148" customWidth="1"/>
    <col min="6415" max="6415" width="10.109375" style="148" customWidth="1"/>
    <col min="6416" max="6655" width="10" style="148"/>
    <col min="6656" max="6656" width="6.109375" style="148" customWidth="1"/>
    <col min="6657" max="6657" width="40.109375" style="148" customWidth="1"/>
    <col min="6658" max="6658" width="12.109375" style="148" customWidth="1"/>
    <col min="6659" max="6659" width="13.33203125" style="148" customWidth="1"/>
    <col min="6660" max="6660" width="14.109375" style="148" customWidth="1"/>
    <col min="6661" max="6661" width="11" style="148" customWidth="1"/>
    <col min="6662" max="6662" width="12.33203125" style="148" customWidth="1"/>
    <col min="6663" max="6663" width="11.6640625" style="148" customWidth="1"/>
    <col min="6664" max="6664" width="12.44140625" style="148" customWidth="1"/>
    <col min="6665" max="6665" width="12.88671875" style="148" customWidth="1"/>
    <col min="6666" max="6666" width="11.6640625" style="148" customWidth="1"/>
    <col min="6667" max="6668" width="12.88671875" style="148" customWidth="1"/>
    <col min="6669" max="6669" width="14.44140625" style="148" customWidth="1"/>
    <col min="6670" max="6670" width="12.109375" style="148" customWidth="1"/>
    <col min="6671" max="6671" width="10.109375" style="148" customWidth="1"/>
    <col min="6672" max="6911" width="10" style="148"/>
    <col min="6912" max="6912" width="6.109375" style="148" customWidth="1"/>
    <col min="6913" max="6913" width="40.109375" style="148" customWidth="1"/>
    <col min="6914" max="6914" width="12.109375" style="148" customWidth="1"/>
    <col min="6915" max="6915" width="13.33203125" style="148" customWidth="1"/>
    <col min="6916" max="6916" width="14.109375" style="148" customWidth="1"/>
    <col min="6917" max="6917" width="11" style="148" customWidth="1"/>
    <col min="6918" max="6918" width="12.33203125" style="148" customWidth="1"/>
    <col min="6919" max="6919" width="11.6640625" style="148" customWidth="1"/>
    <col min="6920" max="6920" width="12.44140625" style="148" customWidth="1"/>
    <col min="6921" max="6921" width="12.88671875" style="148" customWidth="1"/>
    <col min="6922" max="6922" width="11.6640625" style="148" customWidth="1"/>
    <col min="6923" max="6924" width="12.88671875" style="148" customWidth="1"/>
    <col min="6925" max="6925" width="14.44140625" style="148" customWidth="1"/>
    <col min="6926" max="6926" width="12.109375" style="148" customWidth="1"/>
    <col min="6927" max="6927" width="10.109375" style="148" customWidth="1"/>
    <col min="6928" max="7167" width="10" style="148"/>
    <col min="7168" max="7168" width="6.109375" style="148" customWidth="1"/>
    <col min="7169" max="7169" width="40.109375" style="148" customWidth="1"/>
    <col min="7170" max="7170" width="12.109375" style="148" customWidth="1"/>
    <col min="7171" max="7171" width="13.33203125" style="148" customWidth="1"/>
    <col min="7172" max="7172" width="14.109375" style="148" customWidth="1"/>
    <col min="7173" max="7173" width="11" style="148" customWidth="1"/>
    <col min="7174" max="7174" width="12.33203125" style="148" customWidth="1"/>
    <col min="7175" max="7175" width="11.6640625" style="148" customWidth="1"/>
    <col min="7176" max="7176" width="12.44140625" style="148" customWidth="1"/>
    <col min="7177" max="7177" width="12.88671875" style="148" customWidth="1"/>
    <col min="7178" max="7178" width="11.6640625" style="148" customWidth="1"/>
    <col min="7179" max="7180" width="12.88671875" style="148" customWidth="1"/>
    <col min="7181" max="7181" width="14.44140625" style="148" customWidth="1"/>
    <col min="7182" max="7182" width="12.109375" style="148" customWidth="1"/>
    <col min="7183" max="7183" width="10.109375" style="148" customWidth="1"/>
    <col min="7184" max="7423" width="10" style="148"/>
    <col min="7424" max="7424" width="6.109375" style="148" customWidth="1"/>
    <col min="7425" max="7425" width="40.109375" style="148" customWidth="1"/>
    <col min="7426" max="7426" width="12.109375" style="148" customWidth="1"/>
    <col min="7427" max="7427" width="13.33203125" style="148" customWidth="1"/>
    <col min="7428" max="7428" width="14.109375" style="148" customWidth="1"/>
    <col min="7429" max="7429" width="11" style="148" customWidth="1"/>
    <col min="7430" max="7430" width="12.33203125" style="148" customWidth="1"/>
    <col min="7431" max="7431" width="11.6640625" style="148" customWidth="1"/>
    <col min="7432" max="7432" width="12.44140625" style="148" customWidth="1"/>
    <col min="7433" max="7433" width="12.88671875" style="148" customWidth="1"/>
    <col min="7434" max="7434" width="11.6640625" style="148" customWidth="1"/>
    <col min="7435" max="7436" width="12.88671875" style="148" customWidth="1"/>
    <col min="7437" max="7437" width="14.44140625" style="148" customWidth="1"/>
    <col min="7438" max="7438" width="12.109375" style="148" customWidth="1"/>
    <col min="7439" max="7439" width="10.109375" style="148" customWidth="1"/>
    <col min="7440" max="7679" width="10" style="148"/>
    <col min="7680" max="7680" width="6.109375" style="148" customWidth="1"/>
    <col min="7681" max="7681" width="40.109375" style="148" customWidth="1"/>
    <col min="7682" max="7682" width="12.109375" style="148" customWidth="1"/>
    <col min="7683" max="7683" width="13.33203125" style="148" customWidth="1"/>
    <col min="7684" max="7684" width="14.109375" style="148" customWidth="1"/>
    <col min="7685" max="7685" width="11" style="148" customWidth="1"/>
    <col min="7686" max="7686" width="12.33203125" style="148" customWidth="1"/>
    <col min="7687" max="7687" width="11.6640625" style="148" customWidth="1"/>
    <col min="7688" max="7688" width="12.44140625" style="148" customWidth="1"/>
    <col min="7689" max="7689" width="12.88671875" style="148" customWidth="1"/>
    <col min="7690" max="7690" width="11.6640625" style="148" customWidth="1"/>
    <col min="7691" max="7692" width="12.88671875" style="148" customWidth="1"/>
    <col min="7693" max="7693" width="14.44140625" style="148" customWidth="1"/>
    <col min="7694" max="7694" width="12.109375" style="148" customWidth="1"/>
    <col min="7695" max="7695" width="10.109375" style="148" customWidth="1"/>
    <col min="7696" max="7935" width="10" style="148"/>
    <col min="7936" max="7936" width="6.109375" style="148" customWidth="1"/>
    <col min="7937" max="7937" width="40.109375" style="148" customWidth="1"/>
    <col min="7938" max="7938" width="12.109375" style="148" customWidth="1"/>
    <col min="7939" max="7939" width="13.33203125" style="148" customWidth="1"/>
    <col min="7940" max="7940" width="14.109375" style="148" customWidth="1"/>
    <col min="7941" max="7941" width="11" style="148" customWidth="1"/>
    <col min="7942" max="7942" width="12.33203125" style="148" customWidth="1"/>
    <col min="7943" max="7943" width="11.6640625" style="148" customWidth="1"/>
    <col min="7944" max="7944" width="12.44140625" style="148" customWidth="1"/>
    <col min="7945" max="7945" width="12.88671875" style="148" customWidth="1"/>
    <col min="7946" max="7946" width="11.6640625" style="148" customWidth="1"/>
    <col min="7947" max="7948" width="12.88671875" style="148" customWidth="1"/>
    <col min="7949" max="7949" width="14.44140625" style="148" customWidth="1"/>
    <col min="7950" max="7950" width="12.109375" style="148" customWidth="1"/>
    <col min="7951" max="7951" width="10.109375" style="148" customWidth="1"/>
    <col min="7952" max="8191" width="10" style="148"/>
    <col min="8192" max="8192" width="6.109375" style="148" customWidth="1"/>
    <col min="8193" max="8193" width="40.109375" style="148" customWidth="1"/>
    <col min="8194" max="8194" width="12.109375" style="148" customWidth="1"/>
    <col min="8195" max="8195" width="13.33203125" style="148" customWidth="1"/>
    <col min="8196" max="8196" width="14.109375" style="148" customWidth="1"/>
    <col min="8197" max="8197" width="11" style="148" customWidth="1"/>
    <col min="8198" max="8198" width="12.33203125" style="148" customWidth="1"/>
    <col min="8199" max="8199" width="11.6640625" style="148" customWidth="1"/>
    <col min="8200" max="8200" width="12.44140625" style="148" customWidth="1"/>
    <col min="8201" max="8201" width="12.88671875" style="148" customWidth="1"/>
    <col min="8202" max="8202" width="11.6640625" style="148" customWidth="1"/>
    <col min="8203" max="8204" width="12.88671875" style="148" customWidth="1"/>
    <col min="8205" max="8205" width="14.44140625" style="148" customWidth="1"/>
    <col min="8206" max="8206" width="12.109375" style="148" customWidth="1"/>
    <col min="8207" max="8207" width="10.109375" style="148" customWidth="1"/>
    <col min="8208" max="8447" width="10" style="148"/>
    <col min="8448" max="8448" width="6.109375" style="148" customWidth="1"/>
    <col min="8449" max="8449" width="40.109375" style="148" customWidth="1"/>
    <col min="8450" max="8450" width="12.109375" style="148" customWidth="1"/>
    <col min="8451" max="8451" width="13.33203125" style="148" customWidth="1"/>
    <col min="8452" max="8452" width="14.109375" style="148" customWidth="1"/>
    <col min="8453" max="8453" width="11" style="148" customWidth="1"/>
    <col min="8454" max="8454" width="12.33203125" style="148" customWidth="1"/>
    <col min="8455" max="8455" width="11.6640625" style="148" customWidth="1"/>
    <col min="8456" max="8456" width="12.44140625" style="148" customWidth="1"/>
    <col min="8457" max="8457" width="12.88671875" style="148" customWidth="1"/>
    <col min="8458" max="8458" width="11.6640625" style="148" customWidth="1"/>
    <col min="8459" max="8460" width="12.88671875" style="148" customWidth="1"/>
    <col min="8461" max="8461" width="14.44140625" style="148" customWidth="1"/>
    <col min="8462" max="8462" width="12.109375" style="148" customWidth="1"/>
    <col min="8463" max="8463" width="10.109375" style="148" customWidth="1"/>
    <col min="8464" max="8703" width="10" style="148"/>
    <col min="8704" max="8704" width="6.109375" style="148" customWidth="1"/>
    <col min="8705" max="8705" width="40.109375" style="148" customWidth="1"/>
    <col min="8706" max="8706" width="12.109375" style="148" customWidth="1"/>
    <col min="8707" max="8707" width="13.33203125" style="148" customWidth="1"/>
    <col min="8708" max="8708" width="14.109375" style="148" customWidth="1"/>
    <col min="8709" max="8709" width="11" style="148" customWidth="1"/>
    <col min="8710" max="8710" width="12.33203125" style="148" customWidth="1"/>
    <col min="8711" max="8711" width="11.6640625" style="148" customWidth="1"/>
    <col min="8712" max="8712" width="12.44140625" style="148" customWidth="1"/>
    <col min="8713" max="8713" width="12.88671875" style="148" customWidth="1"/>
    <col min="8714" max="8714" width="11.6640625" style="148" customWidth="1"/>
    <col min="8715" max="8716" width="12.88671875" style="148" customWidth="1"/>
    <col min="8717" max="8717" width="14.44140625" style="148" customWidth="1"/>
    <col min="8718" max="8718" width="12.109375" style="148" customWidth="1"/>
    <col min="8719" max="8719" width="10.109375" style="148" customWidth="1"/>
    <col min="8720" max="8959" width="10" style="148"/>
    <col min="8960" max="8960" width="6.109375" style="148" customWidth="1"/>
    <col min="8961" max="8961" width="40.109375" style="148" customWidth="1"/>
    <col min="8962" max="8962" width="12.109375" style="148" customWidth="1"/>
    <col min="8963" max="8963" width="13.33203125" style="148" customWidth="1"/>
    <col min="8964" max="8964" width="14.109375" style="148" customWidth="1"/>
    <col min="8965" max="8965" width="11" style="148" customWidth="1"/>
    <col min="8966" max="8966" width="12.33203125" style="148" customWidth="1"/>
    <col min="8967" max="8967" width="11.6640625" style="148" customWidth="1"/>
    <col min="8968" max="8968" width="12.44140625" style="148" customWidth="1"/>
    <col min="8969" max="8969" width="12.88671875" style="148" customWidth="1"/>
    <col min="8970" max="8970" width="11.6640625" style="148" customWidth="1"/>
    <col min="8971" max="8972" width="12.88671875" style="148" customWidth="1"/>
    <col min="8973" max="8973" width="14.44140625" style="148" customWidth="1"/>
    <col min="8974" max="8974" width="12.109375" style="148" customWidth="1"/>
    <col min="8975" max="8975" width="10.109375" style="148" customWidth="1"/>
    <col min="8976" max="9215" width="10" style="148"/>
    <col min="9216" max="9216" width="6.109375" style="148" customWidth="1"/>
    <col min="9217" max="9217" width="40.109375" style="148" customWidth="1"/>
    <col min="9218" max="9218" width="12.109375" style="148" customWidth="1"/>
    <col min="9219" max="9219" width="13.33203125" style="148" customWidth="1"/>
    <col min="9220" max="9220" width="14.109375" style="148" customWidth="1"/>
    <col min="9221" max="9221" width="11" style="148" customWidth="1"/>
    <col min="9222" max="9222" width="12.33203125" style="148" customWidth="1"/>
    <col min="9223" max="9223" width="11.6640625" style="148" customWidth="1"/>
    <col min="9224" max="9224" width="12.44140625" style="148" customWidth="1"/>
    <col min="9225" max="9225" width="12.88671875" style="148" customWidth="1"/>
    <col min="9226" max="9226" width="11.6640625" style="148" customWidth="1"/>
    <col min="9227" max="9228" width="12.88671875" style="148" customWidth="1"/>
    <col min="9229" max="9229" width="14.44140625" style="148" customWidth="1"/>
    <col min="9230" max="9230" width="12.109375" style="148" customWidth="1"/>
    <col min="9231" max="9231" width="10.109375" style="148" customWidth="1"/>
    <col min="9232" max="9471" width="10" style="148"/>
    <col min="9472" max="9472" width="6.109375" style="148" customWidth="1"/>
    <col min="9473" max="9473" width="40.109375" style="148" customWidth="1"/>
    <col min="9474" max="9474" width="12.109375" style="148" customWidth="1"/>
    <col min="9475" max="9475" width="13.33203125" style="148" customWidth="1"/>
    <col min="9476" max="9476" width="14.109375" style="148" customWidth="1"/>
    <col min="9477" max="9477" width="11" style="148" customWidth="1"/>
    <col min="9478" max="9478" width="12.33203125" style="148" customWidth="1"/>
    <col min="9479" max="9479" width="11.6640625" style="148" customWidth="1"/>
    <col min="9480" max="9480" width="12.44140625" style="148" customWidth="1"/>
    <col min="9481" max="9481" width="12.88671875" style="148" customWidth="1"/>
    <col min="9482" max="9482" width="11.6640625" style="148" customWidth="1"/>
    <col min="9483" max="9484" width="12.88671875" style="148" customWidth="1"/>
    <col min="9485" max="9485" width="14.44140625" style="148" customWidth="1"/>
    <col min="9486" max="9486" width="12.109375" style="148" customWidth="1"/>
    <col min="9487" max="9487" width="10.109375" style="148" customWidth="1"/>
    <col min="9488" max="9727" width="10" style="148"/>
    <col min="9728" max="9728" width="6.109375" style="148" customWidth="1"/>
    <col min="9729" max="9729" width="40.109375" style="148" customWidth="1"/>
    <col min="9730" max="9730" width="12.109375" style="148" customWidth="1"/>
    <col min="9731" max="9731" width="13.33203125" style="148" customWidth="1"/>
    <col min="9732" max="9732" width="14.109375" style="148" customWidth="1"/>
    <col min="9733" max="9733" width="11" style="148" customWidth="1"/>
    <col min="9734" max="9734" width="12.33203125" style="148" customWidth="1"/>
    <col min="9735" max="9735" width="11.6640625" style="148" customWidth="1"/>
    <col min="9736" max="9736" width="12.44140625" style="148" customWidth="1"/>
    <col min="9737" max="9737" width="12.88671875" style="148" customWidth="1"/>
    <col min="9738" max="9738" width="11.6640625" style="148" customWidth="1"/>
    <col min="9739" max="9740" width="12.88671875" style="148" customWidth="1"/>
    <col min="9741" max="9741" width="14.44140625" style="148" customWidth="1"/>
    <col min="9742" max="9742" width="12.109375" style="148" customWidth="1"/>
    <col min="9743" max="9743" width="10.109375" style="148" customWidth="1"/>
    <col min="9744" max="9983" width="10" style="148"/>
    <col min="9984" max="9984" width="6.109375" style="148" customWidth="1"/>
    <col min="9985" max="9985" width="40.109375" style="148" customWidth="1"/>
    <col min="9986" max="9986" width="12.109375" style="148" customWidth="1"/>
    <col min="9987" max="9987" width="13.33203125" style="148" customWidth="1"/>
    <col min="9988" max="9988" width="14.109375" style="148" customWidth="1"/>
    <col min="9989" max="9989" width="11" style="148" customWidth="1"/>
    <col min="9990" max="9990" width="12.33203125" style="148" customWidth="1"/>
    <col min="9991" max="9991" width="11.6640625" style="148" customWidth="1"/>
    <col min="9992" max="9992" width="12.44140625" style="148" customWidth="1"/>
    <col min="9993" max="9993" width="12.88671875" style="148" customWidth="1"/>
    <col min="9994" max="9994" width="11.6640625" style="148" customWidth="1"/>
    <col min="9995" max="9996" width="12.88671875" style="148" customWidth="1"/>
    <col min="9997" max="9997" width="14.44140625" style="148" customWidth="1"/>
    <col min="9998" max="9998" width="12.109375" style="148" customWidth="1"/>
    <col min="9999" max="9999" width="10.109375" style="148" customWidth="1"/>
    <col min="10000" max="10239" width="10" style="148"/>
    <col min="10240" max="10240" width="6.109375" style="148" customWidth="1"/>
    <col min="10241" max="10241" width="40.109375" style="148" customWidth="1"/>
    <col min="10242" max="10242" width="12.109375" style="148" customWidth="1"/>
    <col min="10243" max="10243" width="13.33203125" style="148" customWidth="1"/>
    <col min="10244" max="10244" width="14.109375" style="148" customWidth="1"/>
    <col min="10245" max="10245" width="11" style="148" customWidth="1"/>
    <col min="10246" max="10246" width="12.33203125" style="148" customWidth="1"/>
    <col min="10247" max="10247" width="11.6640625" style="148" customWidth="1"/>
    <col min="10248" max="10248" width="12.44140625" style="148" customWidth="1"/>
    <col min="10249" max="10249" width="12.88671875" style="148" customWidth="1"/>
    <col min="10250" max="10250" width="11.6640625" style="148" customWidth="1"/>
    <col min="10251" max="10252" width="12.88671875" style="148" customWidth="1"/>
    <col min="10253" max="10253" width="14.44140625" style="148" customWidth="1"/>
    <col min="10254" max="10254" width="12.109375" style="148" customWidth="1"/>
    <col min="10255" max="10255" width="10.109375" style="148" customWidth="1"/>
    <col min="10256" max="10495" width="10" style="148"/>
    <col min="10496" max="10496" width="6.109375" style="148" customWidth="1"/>
    <col min="10497" max="10497" width="40.109375" style="148" customWidth="1"/>
    <col min="10498" max="10498" width="12.109375" style="148" customWidth="1"/>
    <col min="10499" max="10499" width="13.33203125" style="148" customWidth="1"/>
    <col min="10500" max="10500" width="14.109375" style="148" customWidth="1"/>
    <col min="10501" max="10501" width="11" style="148" customWidth="1"/>
    <col min="10502" max="10502" width="12.33203125" style="148" customWidth="1"/>
    <col min="10503" max="10503" width="11.6640625" style="148" customWidth="1"/>
    <col min="10504" max="10504" width="12.44140625" style="148" customWidth="1"/>
    <col min="10505" max="10505" width="12.88671875" style="148" customWidth="1"/>
    <col min="10506" max="10506" width="11.6640625" style="148" customWidth="1"/>
    <col min="10507" max="10508" width="12.88671875" style="148" customWidth="1"/>
    <col min="10509" max="10509" width="14.44140625" style="148" customWidth="1"/>
    <col min="10510" max="10510" width="12.109375" style="148" customWidth="1"/>
    <col min="10511" max="10511" width="10.109375" style="148" customWidth="1"/>
    <col min="10512" max="10751" width="10" style="148"/>
    <col min="10752" max="10752" width="6.109375" style="148" customWidth="1"/>
    <col min="10753" max="10753" width="40.109375" style="148" customWidth="1"/>
    <col min="10754" max="10754" width="12.109375" style="148" customWidth="1"/>
    <col min="10755" max="10755" width="13.33203125" style="148" customWidth="1"/>
    <col min="10756" max="10756" width="14.109375" style="148" customWidth="1"/>
    <col min="10757" max="10757" width="11" style="148" customWidth="1"/>
    <col min="10758" max="10758" width="12.33203125" style="148" customWidth="1"/>
    <col min="10759" max="10759" width="11.6640625" style="148" customWidth="1"/>
    <col min="10760" max="10760" width="12.44140625" style="148" customWidth="1"/>
    <col min="10761" max="10761" width="12.88671875" style="148" customWidth="1"/>
    <col min="10762" max="10762" width="11.6640625" style="148" customWidth="1"/>
    <col min="10763" max="10764" width="12.88671875" style="148" customWidth="1"/>
    <col min="10765" max="10765" width="14.44140625" style="148" customWidth="1"/>
    <col min="10766" max="10766" width="12.109375" style="148" customWidth="1"/>
    <col min="10767" max="10767" width="10.109375" style="148" customWidth="1"/>
    <col min="10768" max="11007" width="10" style="148"/>
    <col min="11008" max="11008" width="6.109375" style="148" customWidth="1"/>
    <col min="11009" max="11009" width="40.109375" style="148" customWidth="1"/>
    <col min="11010" max="11010" width="12.109375" style="148" customWidth="1"/>
    <col min="11011" max="11011" width="13.33203125" style="148" customWidth="1"/>
    <col min="11012" max="11012" width="14.109375" style="148" customWidth="1"/>
    <col min="11013" max="11013" width="11" style="148" customWidth="1"/>
    <col min="11014" max="11014" width="12.33203125" style="148" customWidth="1"/>
    <col min="11015" max="11015" width="11.6640625" style="148" customWidth="1"/>
    <col min="11016" max="11016" width="12.44140625" style="148" customWidth="1"/>
    <col min="11017" max="11017" width="12.88671875" style="148" customWidth="1"/>
    <col min="11018" max="11018" width="11.6640625" style="148" customWidth="1"/>
    <col min="11019" max="11020" width="12.88671875" style="148" customWidth="1"/>
    <col min="11021" max="11021" width="14.44140625" style="148" customWidth="1"/>
    <col min="11022" max="11022" width="12.109375" style="148" customWidth="1"/>
    <col min="11023" max="11023" width="10.109375" style="148" customWidth="1"/>
    <col min="11024" max="11263" width="10" style="148"/>
    <col min="11264" max="11264" width="6.109375" style="148" customWidth="1"/>
    <col min="11265" max="11265" width="40.109375" style="148" customWidth="1"/>
    <col min="11266" max="11266" width="12.109375" style="148" customWidth="1"/>
    <col min="11267" max="11267" width="13.33203125" style="148" customWidth="1"/>
    <col min="11268" max="11268" width="14.109375" style="148" customWidth="1"/>
    <col min="11269" max="11269" width="11" style="148" customWidth="1"/>
    <col min="11270" max="11270" width="12.33203125" style="148" customWidth="1"/>
    <col min="11271" max="11271" width="11.6640625" style="148" customWidth="1"/>
    <col min="11272" max="11272" width="12.44140625" style="148" customWidth="1"/>
    <col min="11273" max="11273" width="12.88671875" style="148" customWidth="1"/>
    <col min="11274" max="11274" width="11.6640625" style="148" customWidth="1"/>
    <col min="11275" max="11276" width="12.88671875" style="148" customWidth="1"/>
    <col min="11277" max="11277" width="14.44140625" style="148" customWidth="1"/>
    <col min="11278" max="11278" width="12.109375" style="148" customWidth="1"/>
    <col min="11279" max="11279" width="10.109375" style="148" customWidth="1"/>
    <col min="11280" max="11519" width="10" style="148"/>
    <col min="11520" max="11520" width="6.109375" style="148" customWidth="1"/>
    <col min="11521" max="11521" width="40.109375" style="148" customWidth="1"/>
    <col min="11522" max="11522" width="12.109375" style="148" customWidth="1"/>
    <col min="11523" max="11523" width="13.33203125" style="148" customWidth="1"/>
    <col min="11524" max="11524" width="14.109375" style="148" customWidth="1"/>
    <col min="11525" max="11525" width="11" style="148" customWidth="1"/>
    <col min="11526" max="11526" width="12.33203125" style="148" customWidth="1"/>
    <col min="11527" max="11527" width="11.6640625" style="148" customWidth="1"/>
    <col min="11528" max="11528" width="12.44140625" style="148" customWidth="1"/>
    <col min="11529" max="11529" width="12.88671875" style="148" customWidth="1"/>
    <col min="11530" max="11530" width="11.6640625" style="148" customWidth="1"/>
    <col min="11531" max="11532" width="12.88671875" style="148" customWidth="1"/>
    <col min="11533" max="11533" width="14.44140625" style="148" customWidth="1"/>
    <col min="11534" max="11534" width="12.109375" style="148" customWidth="1"/>
    <col min="11535" max="11535" width="10.109375" style="148" customWidth="1"/>
    <col min="11536" max="11775" width="10" style="148"/>
    <col min="11776" max="11776" width="6.109375" style="148" customWidth="1"/>
    <col min="11777" max="11777" width="40.109375" style="148" customWidth="1"/>
    <col min="11778" max="11778" width="12.109375" style="148" customWidth="1"/>
    <col min="11779" max="11779" width="13.33203125" style="148" customWidth="1"/>
    <col min="11780" max="11780" width="14.109375" style="148" customWidth="1"/>
    <col min="11781" max="11781" width="11" style="148" customWidth="1"/>
    <col min="11782" max="11782" width="12.33203125" style="148" customWidth="1"/>
    <col min="11783" max="11783" width="11.6640625" style="148" customWidth="1"/>
    <col min="11784" max="11784" width="12.44140625" style="148" customWidth="1"/>
    <col min="11785" max="11785" width="12.88671875" style="148" customWidth="1"/>
    <col min="11786" max="11786" width="11.6640625" style="148" customWidth="1"/>
    <col min="11787" max="11788" width="12.88671875" style="148" customWidth="1"/>
    <col min="11789" max="11789" width="14.44140625" style="148" customWidth="1"/>
    <col min="11790" max="11790" width="12.109375" style="148" customWidth="1"/>
    <col min="11791" max="11791" width="10.109375" style="148" customWidth="1"/>
    <col min="11792" max="12031" width="10" style="148"/>
    <col min="12032" max="12032" width="6.109375" style="148" customWidth="1"/>
    <col min="12033" max="12033" width="40.109375" style="148" customWidth="1"/>
    <col min="12034" max="12034" width="12.109375" style="148" customWidth="1"/>
    <col min="12035" max="12035" width="13.33203125" style="148" customWidth="1"/>
    <col min="12036" max="12036" width="14.109375" style="148" customWidth="1"/>
    <col min="12037" max="12037" width="11" style="148" customWidth="1"/>
    <col min="12038" max="12038" width="12.33203125" style="148" customWidth="1"/>
    <col min="12039" max="12039" width="11.6640625" style="148" customWidth="1"/>
    <col min="12040" max="12040" width="12.44140625" style="148" customWidth="1"/>
    <col min="12041" max="12041" width="12.88671875" style="148" customWidth="1"/>
    <col min="12042" max="12042" width="11.6640625" style="148" customWidth="1"/>
    <col min="12043" max="12044" width="12.88671875" style="148" customWidth="1"/>
    <col min="12045" max="12045" width="14.44140625" style="148" customWidth="1"/>
    <col min="12046" max="12046" width="12.109375" style="148" customWidth="1"/>
    <col min="12047" max="12047" width="10.109375" style="148" customWidth="1"/>
    <col min="12048" max="12287" width="10" style="148"/>
    <col min="12288" max="12288" width="6.109375" style="148" customWidth="1"/>
    <col min="12289" max="12289" width="40.109375" style="148" customWidth="1"/>
    <col min="12290" max="12290" width="12.109375" style="148" customWidth="1"/>
    <col min="12291" max="12291" width="13.33203125" style="148" customWidth="1"/>
    <col min="12292" max="12292" width="14.109375" style="148" customWidth="1"/>
    <col min="12293" max="12293" width="11" style="148" customWidth="1"/>
    <col min="12294" max="12294" width="12.33203125" style="148" customWidth="1"/>
    <col min="12295" max="12295" width="11.6640625" style="148" customWidth="1"/>
    <col min="12296" max="12296" width="12.44140625" style="148" customWidth="1"/>
    <col min="12297" max="12297" width="12.88671875" style="148" customWidth="1"/>
    <col min="12298" max="12298" width="11.6640625" style="148" customWidth="1"/>
    <col min="12299" max="12300" width="12.88671875" style="148" customWidth="1"/>
    <col min="12301" max="12301" width="14.44140625" style="148" customWidth="1"/>
    <col min="12302" max="12302" width="12.109375" style="148" customWidth="1"/>
    <col min="12303" max="12303" width="10.109375" style="148" customWidth="1"/>
    <col min="12304" max="12543" width="10" style="148"/>
    <col min="12544" max="12544" width="6.109375" style="148" customWidth="1"/>
    <col min="12545" max="12545" width="40.109375" style="148" customWidth="1"/>
    <col min="12546" max="12546" width="12.109375" style="148" customWidth="1"/>
    <col min="12547" max="12547" width="13.33203125" style="148" customWidth="1"/>
    <col min="12548" max="12548" width="14.109375" style="148" customWidth="1"/>
    <col min="12549" max="12549" width="11" style="148" customWidth="1"/>
    <col min="12550" max="12550" width="12.33203125" style="148" customWidth="1"/>
    <col min="12551" max="12551" width="11.6640625" style="148" customWidth="1"/>
    <col min="12552" max="12552" width="12.44140625" style="148" customWidth="1"/>
    <col min="12553" max="12553" width="12.88671875" style="148" customWidth="1"/>
    <col min="12554" max="12554" width="11.6640625" style="148" customWidth="1"/>
    <col min="12555" max="12556" width="12.88671875" style="148" customWidth="1"/>
    <col min="12557" max="12557" width="14.44140625" style="148" customWidth="1"/>
    <col min="12558" max="12558" width="12.109375" style="148" customWidth="1"/>
    <col min="12559" max="12559" width="10.109375" style="148" customWidth="1"/>
    <col min="12560" max="12799" width="10" style="148"/>
    <col min="12800" max="12800" width="6.109375" style="148" customWidth="1"/>
    <col min="12801" max="12801" width="40.109375" style="148" customWidth="1"/>
    <col min="12802" max="12802" width="12.109375" style="148" customWidth="1"/>
    <col min="12803" max="12803" width="13.33203125" style="148" customWidth="1"/>
    <col min="12804" max="12804" width="14.109375" style="148" customWidth="1"/>
    <col min="12805" max="12805" width="11" style="148" customWidth="1"/>
    <col min="12806" max="12806" width="12.33203125" style="148" customWidth="1"/>
    <col min="12807" max="12807" width="11.6640625" style="148" customWidth="1"/>
    <col min="12808" max="12808" width="12.44140625" style="148" customWidth="1"/>
    <col min="12809" max="12809" width="12.88671875" style="148" customWidth="1"/>
    <col min="12810" max="12810" width="11.6640625" style="148" customWidth="1"/>
    <col min="12811" max="12812" width="12.88671875" style="148" customWidth="1"/>
    <col min="12813" max="12813" width="14.44140625" style="148" customWidth="1"/>
    <col min="12814" max="12814" width="12.109375" style="148" customWidth="1"/>
    <col min="12815" max="12815" width="10.109375" style="148" customWidth="1"/>
    <col min="12816" max="13055" width="10" style="148"/>
    <col min="13056" max="13056" width="6.109375" style="148" customWidth="1"/>
    <col min="13057" max="13057" width="40.109375" style="148" customWidth="1"/>
    <col min="13058" max="13058" width="12.109375" style="148" customWidth="1"/>
    <col min="13059" max="13059" width="13.33203125" style="148" customWidth="1"/>
    <col min="13060" max="13060" width="14.109375" style="148" customWidth="1"/>
    <col min="13061" max="13061" width="11" style="148" customWidth="1"/>
    <col min="13062" max="13062" width="12.33203125" style="148" customWidth="1"/>
    <col min="13063" max="13063" width="11.6640625" style="148" customWidth="1"/>
    <col min="13064" max="13064" width="12.44140625" style="148" customWidth="1"/>
    <col min="13065" max="13065" width="12.88671875" style="148" customWidth="1"/>
    <col min="13066" max="13066" width="11.6640625" style="148" customWidth="1"/>
    <col min="13067" max="13068" width="12.88671875" style="148" customWidth="1"/>
    <col min="13069" max="13069" width="14.44140625" style="148" customWidth="1"/>
    <col min="13070" max="13070" width="12.109375" style="148" customWidth="1"/>
    <col min="13071" max="13071" width="10.109375" style="148" customWidth="1"/>
    <col min="13072" max="13311" width="10" style="148"/>
    <col min="13312" max="13312" width="6.109375" style="148" customWidth="1"/>
    <col min="13313" max="13313" width="40.109375" style="148" customWidth="1"/>
    <col min="13314" max="13314" width="12.109375" style="148" customWidth="1"/>
    <col min="13315" max="13315" width="13.33203125" style="148" customWidth="1"/>
    <col min="13316" max="13316" width="14.109375" style="148" customWidth="1"/>
    <col min="13317" max="13317" width="11" style="148" customWidth="1"/>
    <col min="13318" max="13318" width="12.33203125" style="148" customWidth="1"/>
    <col min="13319" max="13319" width="11.6640625" style="148" customWidth="1"/>
    <col min="13320" max="13320" width="12.44140625" style="148" customWidth="1"/>
    <col min="13321" max="13321" width="12.88671875" style="148" customWidth="1"/>
    <col min="13322" max="13322" width="11.6640625" style="148" customWidth="1"/>
    <col min="13323" max="13324" width="12.88671875" style="148" customWidth="1"/>
    <col min="13325" max="13325" width="14.44140625" style="148" customWidth="1"/>
    <col min="13326" max="13326" width="12.109375" style="148" customWidth="1"/>
    <col min="13327" max="13327" width="10.109375" style="148" customWidth="1"/>
    <col min="13328" max="13567" width="10" style="148"/>
    <col min="13568" max="13568" width="6.109375" style="148" customWidth="1"/>
    <col min="13569" max="13569" width="40.109375" style="148" customWidth="1"/>
    <col min="13570" max="13570" width="12.109375" style="148" customWidth="1"/>
    <col min="13571" max="13571" width="13.33203125" style="148" customWidth="1"/>
    <col min="13572" max="13572" width="14.109375" style="148" customWidth="1"/>
    <col min="13573" max="13573" width="11" style="148" customWidth="1"/>
    <col min="13574" max="13574" width="12.33203125" style="148" customWidth="1"/>
    <col min="13575" max="13575" width="11.6640625" style="148" customWidth="1"/>
    <col min="13576" max="13576" width="12.44140625" style="148" customWidth="1"/>
    <col min="13577" max="13577" width="12.88671875" style="148" customWidth="1"/>
    <col min="13578" max="13578" width="11.6640625" style="148" customWidth="1"/>
    <col min="13579" max="13580" width="12.88671875" style="148" customWidth="1"/>
    <col min="13581" max="13581" width="14.44140625" style="148" customWidth="1"/>
    <col min="13582" max="13582" width="12.109375" style="148" customWidth="1"/>
    <col min="13583" max="13583" width="10.109375" style="148" customWidth="1"/>
    <col min="13584" max="13823" width="10" style="148"/>
    <col min="13824" max="13824" width="6.109375" style="148" customWidth="1"/>
    <col min="13825" max="13825" width="40.109375" style="148" customWidth="1"/>
    <col min="13826" max="13826" width="12.109375" style="148" customWidth="1"/>
    <col min="13827" max="13827" width="13.33203125" style="148" customWidth="1"/>
    <col min="13828" max="13828" width="14.109375" style="148" customWidth="1"/>
    <col min="13829" max="13829" width="11" style="148" customWidth="1"/>
    <col min="13830" max="13830" width="12.33203125" style="148" customWidth="1"/>
    <col min="13831" max="13831" width="11.6640625" style="148" customWidth="1"/>
    <col min="13832" max="13832" width="12.44140625" style="148" customWidth="1"/>
    <col min="13833" max="13833" width="12.88671875" style="148" customWidth="1"/>
    <col min="13834" max="13834" width="11.6640625" style="148" customWidth="1"/>
    <col min="13835" max="13836" width="12.88671875" style="148" customWidth="1"/>
    <col min="13837" max="13837" width="14.44140625" style="148" customWidth="1"/>
    <col min="13838" max="13838" width="12.109375" style="148" customWidth="1"/>
    <col min="13839" max="13839" width="10.109375" style="148" customWidth="1"/>
    <col min="13840" max="14079" width="10" style="148"/>
    <col min="14080" max="14080" width="6.109375" style="148" customWidth="1"/>
    <col min="14081" max="14081" width="40.109375" style="148" customWidth="1"/>
    <col min="14082" max="14082" width="12.109375" style="148" customWidth="1"/>
    <col min="14083" max="14083" width="13.33203125" style="148" customWidth="1"/>
    <col min="14084" max="14084" width="14.109375" style="148" customWidth="1"/>
    <col min="14085" max="14085" width="11" style="148" customWidth="1"/>
    <col min="14086" max="14086" width="12.33203125" style="148" customWidth="1"/>
    <col min="14087" max="14087" width="11.6640625" style="148" customWidth="1"/>
    <col min="14088" max="14088" width="12.44140625" style="148" customWidth="1"/>
    <col min="14089" max="14089" width="12.88671875" style="148" customWidth="1"/>
    <col min="14090" max="14090" width="11.6640625" style="148" customWidth="1"/>
    <col min="14091" max="14092" width="12.88671875" style="148" customWidth="1"/>
    <col min="14093" max="14093" width="14.44140625" style="148" customWidth="1"/>
    <col min="14094" max="14094" width="12.109375" style="148" customWidth="1"/>
    <col min="14095" max="14095" width="10.109375" style="148" customWidth="1"/>
    <col min="14096" max="14335" width="10" style="148"/>
    <col min="14336" max="14336" width="6.109375" style="148" customWidth="1"/>
    <col min="14337" max="14337" width="40.109375" style="148" customWidth="1"/>
    <col min="14338" max="14338" width="12.109375" style="148" customWidth="1"/>
    <col min="14339" max="14339" width="13.33203125" style="148" customWidth="1"/>
    <col min="14340" max="14340" width="14.109375" style="148" customWidth="1"/>
    <col min="14341" max="14341" width="11" style="148" customWidth="1"/>
    <col min="14342" max="14342" width="12.33203125" style="148" customWidth="1"/>
    <col min="14343" max="14343" width="11.6640625" style="148" customWidth="1"/>
    <col min="14344" max="14344" width="12.44140625" style="148" customWidth="1"/>
    <col min="14345" max="14345" width="12.88671875" style="148" customWidth="1"/>
    <col min="14346" max="14346" width="11.6640625" style="148" customWidth="1"/>
    <col min="14347" max="14348" width="12.88671875" style="148" customWidth="1"/>
    <col min="14349" max="14349" width="14.44140625" style="148" customWidth="1"/>
    <col min="14350" max="14350" width="12.109375" style="148" customWidth="1"/>
    <col min="14351" max="14351" width="10.109375" style="148" customWidth="1"/>
    <col min="14352" max="14591" width="10" style="148"/>
    <col min="14592" max="14592" width="6.109375" style="148" customWidth="1"/>
    <col min="14593" max="14593" width="40.109375" style="148" customWidth="1"/>
    <col min="14594" max="14594" width="12.109375" style="148" customWidth="1"/>
    <col min="14595" max="14595" width="13.33203125" style="148" customWidth="1"/>
    <col min="14596" max="14596" width="14.109375" style="148" customWidth="1"/>
    <col min="14597" max="14597" width="11" style="148" customWidth="1"/>
    <col min="14598" max="14598" width="12.33203125" style="148" customWidth="1"/>
    <col min="14599" max="14599" width="11.6640625" style="148" customWidth="1"/>
    <col min="14600" max="14600" width="12.44140625" style="148" customWidth="1"/>
    <col min="14601" max="14601" width="12.88671875" style="148" customWidth="1"/>
    <col min="14602" max="14602" width="11.6640625" style="148" customWidth="1"/>
    <col min="14603" max="14604" width="12.88671875" style="148" customWidth="1"/>
    <col min="14605" max="14605" width="14.44140625" style="148" customWidth="1"/>
    <col min="14606" max="14606" width="12.109375" style="148" customWidth="1"/>
    <col min="14607" max="14607" width="10.109375" style="148" customWidth="1"/>
    <col min="14608" max="14847" width="10" style="148"/>
    <col min="14848" max="14848" width="6.109375" style="148" customWidth="1"/>
    <col min="14849" max="14849" width="40.109375" style="148" customWidth="1"/>
    <col min="14850" max="14850" width="12.109375" style="148" customWidth="1"/>
    <col min="14851" max="14851" width="13.33203125" style="148" customWidth="1"/>
    <col min="14852" max="14852" width="14.109375" style="148" customWidth="1"/>
    <col min="14853" max="14853" width="11" style="148" customWidth="1"/>
    <col min="14854" max="14854" width="12.33203125" style="148" customWidth="1"/>
    <col min="14855" max="14855" width="11.6640625" style="148" customWidth="1"/>
    <col min="14856" max="14856" width="12.44140625" style="148" customWidth="1"/>
    <col min="14857" max="14857" width="12.88671875" style="148" customWidth="1"/>
    <col min="14858" max="14858" width="11.6640625" style="148" customWidth="1"/>
    <col min="14859" max="14860" width="12.88671875" style="148" customWidth="1"/>
    <col min="14861" max="14861" width="14.44140625" style="148" customWidth="1"/>
    <col min="14862" max="14862" width="12.109375" style="148" customWidth="1"/>
    <col min="14863" max="14863" width="10.109375" style="148" customWidth="1"/>
    <col min="14864" max="15103" width="10" style="148"/>
    <col min="15104" max="15104" width="6.109375" style="148" customWidth="1"/>
    <col min="15105" max="15105" width="40.109375" style="148" customWidth="1"/>
    <col min="15106" max="15106" width="12.109375" style="148" customWidth="1"/>
    <col min="15107" max="15107" width="13.33203125" style="148" customWidth="1"/>
    <col min="15108" max="15108" width="14.109375" style="148" customWidth="1"/>
    <col min="15109" max="15109" width="11" style="148" customWidth="1"/>
    <col min="15110" max="15110" width="12.33203125" style="148" customWidth="1"/>
    <col min="15111" max="15111" width="11.6640625" style="148" customWidth="1"/>
    <col min="15112" max="15112" width="12.44140625" style="148" customWidth="1"/>
    <col min="15113" max="15113" width="12.88671875" style="148" customWidth="1"/>
    <col min="15114" max="15114" width="11.6640625" style="148" customWidth="1"/>
    <col min="15115" max="15116" width="12.88671875" style="148" customWidth="1"/>
    <col min="15117" max="15117" width="14.44140625" style="148" customWidth="1"/>
    <col min="15118" max="15118" width="12.109375" style="148" customWidth="1"/>
    <col min="15119" max="15119" width="10.109375" style="148" customWidth="1"/>
    <col min="15120" max="15359" width="10" style="148"/>
    <col min="15360" max="15360" width="6.109375" style="148" customWidth="1"/>
    <col min="15361" max="15361" width="40.109375" style="148" customWidth="1"/>
    <col min="15362" max="15362" width="12.109375" style="148" customWidth="1"/>
    <col min="15363" max="15363" width="13.33203125" style="148" customWidth="1"/>
    <col min="15364" max="15364" width="14.109375" style="148" customWidth="1"/>
    <col min="15365" max="15365" width="11" style="148" customWidth="1"/>
    <col min="15366" max="15366" width="12.33203125" style="148" customWidth="1"/>
    <col min="15367" max="15367" width="11.6640625" style="148" customWidth="1"/>
    <col min="15368" max="15368" width="12.44140625" style="148" customWidth="1"/>
    <col min="15369" max="15369" width="12.88671875" style="148" customWidth="1"/>
    <col min="15370" max="15370" width="11.6640625" style="148" customWidth="1"/>
    <col min="15371" max="15372" width="12.88671875" style="148" customWidth="1"/>
    <col min="15373" max="15373" width="14.44140625" style="148" customWidth="1"/>
    <col min="15374" max="15374" width="12.109375" style="148" customWidth="1"/>
    <col min="15375" max="15375" width="10.109375" style="148" customWidth="1"/>
    <col min="15376" max="15615" width="10" style="148"/>
    <col min="15616" max="15616" width="6.109375" style="148" customWidth="1"/>
    <col min="15617" max="15617" width="40.109375" style="148" customWidth="1"/>
    <col min="15618" max="15618" width="12.109375" style="148" customWidth="1"/>
    <col min="15619" max="15619" width="13.33203125" style="148" customWidth="1"/>
    <col min="15620" max="15620" width="14.109375" style="148" customWidth="1"/>
    <col min="15621" max="15621" width="11" style="148" customWidth="1"/>
    <col min="15622" max="15622" width="12.33203125" style="148" customWidth="1"/>
    <col min="15623" max="15623" width="11.6640625" style="148" customWidth="1"/>
    <col min="15624" max="15624" width="12.44140625" style="148" customWidth="1"/>
    <col min="15625" max="15625" width="12.88671875" style="148" customWidth="1"/>
    <col min="15626" max="15626" width="11.6640625" style="148" customWidth="1"/>
    <col min="15627" max="15628" width="12.88671875" style="148" customWidth="1"/>
    <col min="15629" max="15629" width="14.44140625" style="148" customWidth="1"/>
    <col min="15630" max="15630" width="12.109375" style="148" customWidth="1"/>
    <col min="15631" max="15631" width="10.109375" style="148" customWidth="1"/>
    <col min="15632" max="15871" width="10" style="148"/>
    <col min="15872" max="15872" width="6.109375" style="148" customWidth="1"/>
    <col min="15873" max="15873" width="40.109375" style="148" customWidth="1"/>
    <col min="15874" max="15874" width="12.109375" style="148" customWidth="1"/>
    <col min="15875" max="15875" width="13.33203125" style="148" customWidth="1"/>
    <col min="15876" max="15876" width="14.109375" style="148" customWidth="1"/>
    <col min="15877" max="15877" width="11" style="148" customWidth="1"/>
    <col min="15878" max="15878" width="12.33203125" style="148" customWidth="1"/>
    <col min="15879" max="15879" width="11.6640625" style="148" customWidth="1"/>
    <col min="15880" max="15880" width="12.44140625" style="148" customWidth="1"/>
    <col min="15881" max="15881" width="12.88671875" style="148" customWidth="1"/>
    <col min="15882" max="15882" width="11.6640625" style="148" customWidth="1"/>
    <col min="15883" max="15884" width="12.88671875" style="148" customWidth="1"/>
    <col min="15885" max="15885" width="14.44140625" style="148" customWidth="1"/>
    <col min="15886" max="15886" width="12.109375" style="148" customWidth="1"/>
    <col min="15887" max="15887" width="10.109375" style="148" customWidth="1"/>
    <col min="15888" max="16127" width="10" style="148"/>
    <col min="16128" max="16128" width="6.109375" style="148" customWidth="1"/>
    <col min="16129" max="16129" width="40.109375" style="148" customWidth="1"/>
    <col min="16130" max="16130" width="12.109375" style="148" customWidth="1"/>
    <col min="16131" max="16131" width="13.33203125" style="148" customWidth="1"/>
    <col min="16132" max="16132" width="14.109375" style="148" customWidth="1"/>
    <col min="16133" max="16133" width="11" style="148" customWidth="1"/>
    <col min="16134" max="16134" width="12.33203125" style="148" customWidth="1"/>
    <col min="16135" max="16135" width="11.6640625" style="148" customWidth="1"/>
    <col min="16136" max="16136" width="12.44140625" style="148" customWidth="1"/>
    <col min="16137" max="16137" width="12.88671875" style="148" customWidth="1"/>
    <col min="16138" max="16138" width="11.6640625" style="148" customWidth="1"/>
    <col min="16139" max="16140" width="12.88671875" style="148" customWidth="1"/>
    <col min="16141" max="16141" width="14.44140625" style="148" customWidth="1"/>
    <col min="16142" max="16142" width="12.109375" style="148" customWidth="1"/>
    <col min="16143" max="16143" width="10.109375" style="148" customWidth="1"/>
    <col min="16144" max="16384" width="10" style="148"/>
  </cols>
  <sheetData>
    <row r="1" spans="1:20">
      <c r="A1" s="798" t="s">
        <v>298</v>
      </c>
      <c r="B1" s="798"/>
      <c r="C1" s="151"/>
      <c r="D1" s="151"/>
      <c r="E1" s="151"/>
      <c r="F1" s="151"/>
      <c r="G1" s="151"/>
      <c r="H1" s="151"/>
      <c r="I1" s="151"/>
      <c r="J1" s="151"/>
      <c r="K1" s="151"/>
      <c r="L1" s="151"/>
      <c r="M1" s="151"/>
      <c r="N1" s="151"/>
      <c r="O1" s="799" t="s">
        <v>299</v>
      </c>
      <c r="P1" s="799"/>
      <c r="Q1" s="799"/>
      <c r="R1" s="155"/>
      <c r="S1" s="155"/>
    </row>
    <row r="2" spans="1:20" ht="14.4">
      <c r="A2" s="152"/>
      <c r="B2" s="153"/>
      <c r="C2" s="154"/>
      <c r="D2" s="154"/>
      <c r="E2" s="154"/>
      <c r="F2" s="151"/>
      <c r="G2" s="151"/>
      <c r="H2" s="154"/>
      <c r="I2" s="154"/>
      <c r="J2" s="176"/>
      <c r="K2" s="177"/>
      <c r="L2" s="177"/>
      <c r="M2" s="177"/>
      <c r="N2" s="177"/>
      <c r="O2" s="799"/>
      <c r="P2" s="799"/>
      <c r="Q2" s="799"/>
      <c r="R2" s="155"/>
      <c r="S2" s="155"/>
    </row>
    <row r="3" spans="1:20" ht="39" customHeight="1">
      <c r="A3" s="800" t="s">
        <v>300</v>
      </c>
      <c r="B3" s="800"/>
      <c r="C3" s="800"/>
      <c r="D3" s="800"/>
      <c r="E3" s="800"/>
      <c r="F3" s="800"/>
      <c r="G3" s="800"/>
      <c r="H3" s="800"/>
      <c r="I3" s="800"/>
      <c r="J3" s="800"/>
      <c r="K3" s="800"/>
      <c r="L3" s="800"/>
      <c r="M3" s="800"/>
      <c r="N3" s="800"/>
      <c r="O3" s="800"/>
      <c r="P3" s="800"/>
      <c r="Q3" s="800"/>
      <c r="R3" s="155"/>
      <c r="S3" s="155"/>
    </row>
    <row r="4" spans="1:20" ht="21" customHeight="1">
      <c r="A4" s="801" t="e">
        <f>#REF!</f>
        <v>#REF!</v>
      </c>
      <c r="B4" s="801"/>
      <c r="C4" s="801"/>
      <c r="D4" s="801"/>
      <c r="E4" s="801"/>
      <c r="F4" s="801"/>
      <c r="G4" s="801"/>
      <c r="H4" s="801"/>
      <c r="I4" s="801"/>
      <c r="J4" s="801"/>
      <c r="K4" s="801"/>
      <c r="L4" s="801"/>
      <c r="M4" s="801"/>
      <c r="N4" s="801"/>
      <c r="O4" s="801"/>
      <c r="P4" s="801"/>
      <c r="Q4" s="801"/>
      <c r="R4" s="155"/>
      <c r="S4" s="155"/>
    </row>
    <row r="5" spans="1:20">
      <c r="A5" s="155"/>
      <c r="B5" s="155"/>
      <c r="C5" s="156"/>
      <c r="D5" s="157"/>
      <c r="E5" s="151"/>
      <c r="F5" s="151"/>
      <c r="G5" s="158"/>
      <c r="H5" s="151"/>
      <c r="I5" s="151"/>
      <c r="K5" s="178"/>
      <c r="L5" s="178"/>
      <c r="M5" s="179"/>
      <c r="N5" s="179"/>
      <c r="O5" s="802" t="s">
        <v>73</v>
      </c>
      <c r="P5" s="802"/>
      <c r="Q5" s="802"/>
      <c r="R5" s="155"/>
      <c r="S5" s="155"/>
    </row>
    <row r="6" spans="1:20" s="146" customFormat="1">
      <c r="A6" s="803" t="s">
        <v>3</v>
      </c>
      <c r="B6" s="803" t="s">
        <v>293</v>
      </c>
      <c r="C6" s="796" t="s">
        <v>75</v>
      </c>
      <c r="D6" s="796" t="s">
        <v>76</v>
      </c>
      <c r="E6" s="796" t="s">
        <v>301</v>
      </c>
      <c r="F6" s="796" t="s">
        <v>302</v>
      </c>
      <c r="G6" s="796" t="s">
        <v>303</v>
      </c>
      <c r="H6" s="796" t="s">
        <v>304</v>
      </c>
      <c r="I6" s="796" t="s">
        <v>305</v>
      </c>
      <c r="J6" s="796" t="s">
        <v>306</v>
      </c>
      <c r="K6" s="796" t="s">
        <v>307</v>
      </c>
      <c r="L6" s="796" t="s">
        <v>283</v>
      </c>
      <c r="M6" s="796" t="s">
        <v>308</v>
      </c>
      <c r="N6" s="796" t="s">
        <v>309</v>
      </c>
      <c r="O6" s="796" t="s">
        <v>310</v>
      </c>
      <c r="P6" s="796" t="s">
        <v>311</v>
      </c>
      <c r="Q6" s="796" t="s">
        <v>312</v>
      </c>
      <c r="R6" s="150"/>
      <c r="S6" s="150"/>
    </row>
    <row r="7" spans="1:20" s="146" customFormat="1">
      <c r="A7" s="804"/>
      <c r="B7" s="804"/>
      <c r="C7" s="805"/>
      <c r="D7" s="805"/>
      <c r="E7" s="797"/>
      <c r="F7" s="797"/>
      <c r="G7" s="797"/>
      <c r="H7" s="797"/>
      <c r="I7" s="797"/>
      <c r="J7" s="797"/>
      <c r="K7" s="797"/>
      <c r="L7" s="797"/>
      <c r="M7" s="796"/>
      <c r="N7" s="796"/>
      <c r="O7" s="796"/>
      <c r="P7" s="796"/>
      <c r="Q7" s="796"/>
      <c r="R7" s="172"/>
      <c r="S7" s="172"/>
    </row>
    <row r="8" spans="1:20" ht="42" customHeight="1">
      <c r="A8" s="804"/>
      <c r="B8" s="804"/>
      <c r="C8" s="805"/>
      <c r="D8" s="805"/>
      <c r="E8" s="797"/>
      <c r="F8" s="797"/>
      <c r="G8" s="797"/>
      <c r="H8" s="797"/>
      <c r="I8" s="797"/>
      <c r="J8" s="797"/>
      <c r="K8" s="797"/>
      <c r="L8" s="797"/>
      <c r="M8" s="796"/>
      <c r="N8" s="796"/>
      <c r="O8" s="796"/>
      <c r="P8" s="796"/>
      <c r="Q8" s="796"/>
      <c r="R8" s="172"/>
      <c r="S8" s="172"/>
    </row>
    <row r="9" spans="1:20" s="147" customFormat="1" ht="24" customHeight="1">
      <c r="A9" s="159" t="s">
        <v>80</v>
      </c>
      <c r="B9" s="159" t="s">
        <v>81</v>
      </c>
      <c r="C9" s="160">
        <v>1</v>
      </c>
      <c r="D9" s="160">
        <v>2</v>
      </c>
      <c r="E9" s="160">
        <v>3</v>
      </c>
      <c r="F9" s="160">
        <v>4</v>
      </c>
      <c r="G9" s="160">
        <v>5</v>
      </c>
      <c r="H9" s="160">
        <v>6</v>
      </c>
      <c r="I9" s="160">
        <v>7</v>
      </c>
      <c r="J9" s="160">
        <v>8</v>
      </c>
      <c r="K9" s="160">
        <v>9</v>
      </c>
      <c r="L9" s="160">
        <v>10</v>
      </c>
      <c r="M9" s="160">
        <v>11</v>
      </c>
      <c r="N9" s="160">
        <v>12</v>
      </c>
      <c r="O9" s="160">
        <v>13</v>
      </c>
      <c r="P9" s="160">
        <v>14</v>
      </c>
      <c r="Q9" s="180" t="s">
        <v>313</v>
      </c>
      <c r="R9" s="181"/>
      <c r="S9" s="181"/>
    </row>
    <row r="10" spans="1:20" s="146" customFormat="1" ht="24" customHeight="1">
      <c r="A10" s="161"/>
      <c r="B10" s="161" t="s">
        <v>296</v>
      </c>
      <c r="C10" s="162">
        <f t="shared" ref="C10:P10" si="0">SUM(C11:C24)</f>
        <v>0</v>
      </c>
      <c r="D10" s="162">
        <f t="shared" si="0"/>
        <v>0</v>
      </c>
      <c r="E10" s="162">
        <f t="shared" si="0"/>
        <v>0</v>
      </c>
      <c r="F10" s="162">
        <f t="shared" si="0"/>
        <v>0</v>
      </c>
      <c r="G10" s="162">
        <f t="shared" si="0"/>
        <v>0</v>
      </c>
      <c r="H10" s="162">
        <f t="shared" si="0"/>
        <v>0</v>
      </c>
      <c r="I10" s="162">
        <f t="shared" si="0"/>
        <v>0</v>
      </c>
      <c r="J10" s="162">
        <f t="shared" si="0"/>
        <v>0</v>
      </c>
      <c r="K10" s="162">
        <f t="shared" si="0"/>
        <v>0</v>
      </c>
      <c r="L10" s="162">
        <f t="shared" si="0"/>
        <v>0</v>
      </c>
      <c r="M10" s="162">
        <f t="shared" si="0"/>
        <v>0</v>
      </c>
      <c r="N10" s="162">
        <f t="shared" si="0"/>
        <v>0</v>
      </c>
      <c r="O10" s="162">
        <f t="shared" si="0"/>
        <v>0</v>
      </c>
      <c r="P10" s="162">
        <f t="shared" si="0"/>
        <v>0</v>
      </c>
      <c r="Q10" s="182" t="e">
        <f>D10/C10%</f>
        <v>#DIV/0!</v>
      </c>
      <c r="R10" s="183"/>
      <c r="S10" s="183"/>
      <c r="T10" s="184"/>
    </row>
    <row r="11" spans="1:20" ht="24" customHeight="1">
      <c r="A11" s="163">
        <v>1</v>
      </c>
      <c r="B11" s="164" t="s">
        <v>314</v>
      </c>
      <c r="C11" s="165"/>
      <c r="D11" s="165">
        <f>SUM(E11:P11)</f>
        <v>0</v>
      </c>
      <c r="E11" s="165"/>
      <c r="F11" s="165"/>
      <c r="G11" s="165"/>
      <c r="H11" s="165"/>
      <c r="I11" s="165"/>
      <c r="J11" s="165"/>
      <c r="K11" s="165"/>
      <c r="L11" s="165"/>
      <c r="M11" s="165"/>
      <c r="N11" s="165"/>
      <c r="O11" s="165"/>
      <c r="P11" s="165"/>
      <c r="Q11" s="185" t="e">
        <f>D11/C11%</f>
        <v>#DIV/0!</v>
      </c>
      <c r="R11" s="186"/>
      <c r="S11" s="187"/>
    </row>
    <row r="12" spans="1:20" ht="24" customHeight="1">
      <c r="A12" s="163">
        <v>2</v>
      </c>
      <c r="B12" s="164" t="s">
        <v>39</v>
      </c>
      <c r="C12" s="165"/>
      <c r="D12" s="165">
        <f t="shared" ref="D12:D24" si="1">SUM(E12:P12)</f>
        <v>0</v>
      </c>
      <c r="E12" s="165"/>
      <c r="F12" s="165"/>
      <c r="G12" s="165"/>
      <c r="H12" s="165"/>
      <c r="I12" s="165"/>
      <c r="J12" s="165"/>
      <c r="K12" s="165"/>
      <c r="L12" s="165"/>
      <c r="M12" s="166"/>
      <c r="N12" s="166"/>
      <c r="O12" s="165"/>
      <c r="P12" s="165"/>
      <c r="Q12" s="185" t="e">
        <f t="shared" ref="Q12:Q24" si="2">D12/C12%</f>
        <v>#DIV/0!</v>
      </c>
      <c r="R12" s="188"/>
      <c r="S12" s="187"/>
    </row>
    <row r="13" spans="1:20" ht="24" customHeight="1">
      <c r="A13" s="163">
        <v>3</v>
      </c>
      <c r="B13" s="164" t="s">
        <v>315</v>
      </c>
      <c r="C13" s="165"/>
      <c r="D13" s="165">
        <f t="shared" si="1"/>
        <v>0</v>
      </c>
      <c r="E13" s="165"/>
      <c r="F13" s="165"/>
      <c r="G13" s="165"/>
      <c r="H13" s="165"/>
      <c r="I13" s="165"/>
      <c r="J13" s="165"/>
      <c r="K13" s="165"/>
      <c r="L13" s="165"/>
      <c r="M13" s="165"/>
      <c r="N13" s="166"/>
      <c r="O13" s="165"/>
      <c r="P13" s="165"/>
      <c r="Q13" s="185" t="e">
        <f t="shared" si="2"/>
        <v>#DIV/0!</v>
      </c>
      <c r="R13" s="189"/>
      <c r="S13" s="187"/>
    </row>
    <row r="14" spans="1:20" ht="24" customHeight="1">
      <c r="A14" s="163">
        <v>4</v>
      </c>
      <c r="B14" s="164" t="s">
        <v>316</v>
      </c>
      <c r="C14" s="165"/>
      <c r="D14" s="165">
        <f t="shared" si="1"/>
        <v>0</v>
      </c>
      <c r="E14" s="165"/>
      <c r="F14" s="165"/>
      <c r="G14" s="165"/>
      <c r="H14" s="165"/>
      <c r="I14" s="165"/>
      <c r="J14" s="165"/>
      <c r="K14" s="165"/>
      <c r="L14" s="165"/>
      <c r="M14" s="165"/>
      <c r="N14" s="165"/>
      <c r="O14" s="165"/>
      <c r="P14" s="165"/>
      <c r="Q14" s="185" t="e">
        <f t="shared" si="2"/>
        <v>#DIV/0!</v>
      </c>
      <c r="R14" s="189"/>
      <c r="S14" s="190"/>
    </row>
    <row r="15" spans="1:20" ht="24" customHeight="1">
      <c r="A15" s="163">
        <v>5</v>
      </c>
      <c r="B15" s="164" t="s">
        <v>317</v>
      </c>
      <c r="C15" s="165"/>
      <c r="D15" s="165">
        <f t="shared" si="1"/>
        <v>0</v>
      </c>
      <c r="E15" s="165"/>
      <c r="F15" s="165"/>
      <c r="G15" s="165"/>
      <c r="H15" s="165"/>
      <c r="I15" s="165"/>
      <c r="J15" s="165"/>
      <c r="K15" s="165"/>
      <c r="L15" s="165"/>
      <c r="M15" s="166"/>
      <c r="N15" s="166"/>
      <c r="O15" s="165"/>
      <c r="P15" s="165"/>
      <c r="Q15" s="185" t="e">
        <f t="shared" si="2"/>
        <v>#DIV/0!</v>
      </c>
      <c r="R15" s="187"/>
      <c r="S15" s="186"/>
    </row>
    <row r="16" spans="1:20" ht="24" customHeight="1">
      <c r="A16" s="163">
        <v>6</v>
      </c>
      <c r="B16" s="164" t="s">
        <v>318</v>
      </c>
      <c r="C16" s="165"/>
      <c r="D16" s="165">
        <f t="shared" si="1"/>
        <v>0</v>
      </c>
      <c r="E16" s="165"/>
      <c r="F16" s="165"/>
      <c r="G16" s="165"/>
      <c r="H16" s="165"/>
      <c r="I16" s="165"/>
      <c r="J16" s="165"/>
      <c r="K16" s="165"/>
      <c r="L16" s="165"/>
      <c r="M16" s="165"/>
      <c r="N16" s="166"/>
      <c r="O16" s="165"/>
      <c r="P16" s="165"/>
      <c r="Q16" s="185" t="e">
        <f t="shared" si="2"/>
        <v>#DIV/0!</v>
      </c>
      <c r="R16" s="187"/>
      <c r="S16" s="187"/>
    </row>
    <row r="17" spans="1:20" ht="24" customHeight="1">
      <c r="A17" s="163">
        <v>7</v>
      </c>
      <c r="B17" s="164" t="s">
        <v>319</v>
      </c>
      <c r="C17" s="165"/>
      <c r="D17" s="165">
        <f t="shared" si="1"/>
        <v>0</v>
      </c>
      <c r="E17" s="165"/>
      <c r="F17" s="165"/>
      <c r="G17" s="165"/>
      <c r="H17" s="165"/>
      <c r="I17" s="165"/>
      <c r="J17" s="165"/>
      <c r="K17" s="165"/>
      <c r="L17" s="165"/>
      <c r="M17" s="165"/>
      <c r="N17" s="166"/>
      <c r="O17" s="165"/>
      <c r="P17" s="165"/>
      <c r="Q17" s="185" t="e">
        <f t="shared" si="2"/>
        <v>#DIV/0!</v>
      </c>
      <c r="R17" s="187"/>
      <c r="S17" s="189"/>
    </row>
    <row r="18" spans="1:20" ht="24" customHeight="1">
      <c r="A18" s="163">
        <v>8</v>
      </c>
      <c r="B18" s="164" t="s">
        <v>320</v>
      </c>
      <c r="C18" s="165"/>
      <c r="D18" s="165">
        <f t="shared" si="1"/>
        <v>0</v>
      </c>
      <c r="E18" s="165"/>
      <c r="F18" s="165"/>
      <c r="G18" s="165"/>
      <c r="H18" s="165"/>
      <c r="I18" s="165"/>
      <c r="J18" s="165"/>
      <c r="K18" s="165"/>
      <c r="L18" s="165"/>
      <c r="M18" s="165"/>
      <c r="N18" s="166"/>
      <c r="O18" s="166"/>
      <c r="P18" s="165"/>
      <c r="Q18" s="185" t="e">
        <f t="shared" si="2"/>
        <v>#DIV/0!</v>
      </c>
      <c r="R18" s="187"/>
      <c r="S18" s="187"/>
    </row>
    <row r="19" spans="1:20" s="146" customFormat="1" ht="24" customHeight="1">
      <c r="A19" s="163">
        <v>9</v>
      </c>
      <c r="B19" s="164" t="s">
        <v>321</v>
      </c>
      <c r="C19" s="165"/>
      <c r="D19" s="165">
        <f t="shared" si="1"/>
        <v>0</v>
      </c>
      <c r="E19" s="165"/>
      <c r="F19" s="165"/>
      <c r="G19" s="165"/>
      <c r="H19" s="166"/>
      <c r="I19" s="165"/>
      <c r="J19" s="165"/>
      <c r="K19" s="165"/>
      <c r="L19" s="165"/>
      <c r="M19" s="166"/>
      <c r="N19" s="166"/>
      <c r="O19" s="165"/>
      <c r="P19" s="165"/>
      <c r="Q19" s="185" t="e">
        <f t="shared" si="2"/>
        <v>#DIV/0!</v>
      </c>
      <c r="R19" s="187"/>
      <c r="S19" s="187"/>
    </row>
    <row r="20" spans="1:20" ht="24" customHeight="1">
      <c r="A20" s="163">
        <v>10</v>
      </c>
      <c r="B20" s="164" t="s">
        <v>322</v>
      </c>
      <c r="C20" s="165"/>
      <c r="D20" s="165">
        <f t="shared" si="1"/>
        <v>0</v>
      </c>
      <c r="E20" s="165"/>
      <c r="F20" s="165"/>
      <c r="G20" s="165"/>
      <c r="H20" s="165"/>
      <c r="I20" s="165"/>
      <c r="J20" s="165"/>
      <c r="K20" s="165"/>
      <c r="L20" s="165"/>
      <c r="M20" s="166"/>
      <c r="N20" s="166"/>
      <c r="O20" s="165"/>
      <c r="P20" s="165"/>
      <c r="Q20" s="185" t="e">
        <f t="shared" si="2"/>
        <v>#DIV/0!</v>
      </c>
      <c r="R20" s="187"/>
      <c r="S20" s="187"/>
    </row>
    <row r="21" spans="1:20" ht="24" customHeight="1">
      <c r="A21" s="163">
        <v>11</v>
      </c>
      <c r="B21" s="164" t="s">
        <v>323</v>
      </c>
      <c r="C21" s="165"/>
      <c r="D21" s="165">
        <f t="shared" si="1"/>
        <v>0</v>
      </c>
      <c r="E21" s="166"/>
      <c r="F21" s="165"/>
      <c r="G21" s="165"/>
      <c r="H21" s="165"/>
      <c r="I21" s="165"/>
      <c r="J21" s="165"/>
      <c r="K21" s="165"/>
      <c r="L21" s="165"/>
      <c r="M21" s="165"/>
      <c r="N21" s="166"/>
      <c r="O21" s="165"/>
      <c r="P21" s="165"/>
      <c r="Q21" s="185" t="e">
        <f t="shared" si="2"/>
        <v>#DIV/0!</v>
      </c>
      <c r="R21" s="187"/>
      <c r="S21" s="187"/>
    </row>
    <row r="22" spans="1:20" ht="24" customHeight="1">
      <c r="A22" s="163">
        <v>12</v>
      </c>
      <c r="B22" s="164" t="s">
        <v>324</v>
      </c>
      <c r="C22" s="165"/>
      <c r="D22" s="165">
        <f t="shared" si="1"/>
        <v>0</v>
      </c>
      <c r="E22" s="165"/>
      <c r="F22" s="165"/>
      <c r="G22" s="165"/>
      <c r="H22" s="165"/>
      <c r="I22" s="165"/>
      <c r="J22" s="165"/>
      <c r="K22" s="165"/>
      <c r="L22" s="165"/>
      <c r="M22" s="165"/>
      <c r="N22" s="166"/>
      <c r="O22" s="165"/>
      <c r="P22" s="165"/>
      <c r="Q22" s="185" t="e">
        <f t="shared" si="2"/>
        <v>#DIV/0!</v>
      </c>
      <c r="R22" s="187"/>
      <c r="S22" s="187"/>
    </row>
    <row r="23" spans="1:20" ht="24" customHeight="1">
      <c r="A23" s="163">
        <v>13</v>
      </c>
      <c r="B23" s="164" t="s">
        <v>325</v>
      </c>
      <c r="C23" s="165"/>
      <c r="D23" s="165">
        <f t="shared" si="1"/>
        <v>0</v>
      </c>
      <c r="E23" s="166"/>
      <c r="F23" s="165"/>
      <c r="G23" s="165"/>
      <c r="H23" s="165"/>
      <c r="I23" s="165"/>
      <c r="J23" s="165"/>
      <c r="K23" s="165"/>
      <c r="L23" s="165"/>
      <c r="M23" s="166"/>
      <c r="N23" s="166"/>
      <c r="O23" s="165"/>
      <c r="P23" s="165"/>
      <c r="Q23" s="185" t="e">
        <f t="shared" si="2"/>
        <v>#DIV/0!</v>
      </c>
      <c r="R23" s="187"/>
      <c r="S23" s="187"/>
    </row>
    <row r="24" spans="1:20" ht="24" customHeight="1">
      <c r="A24" s="167">
        <v>14</v>
      </c>
      <c r="B24" s="168" t="s">
        <v>326</v>
      </c>
      <c r="C24" s="169"/>
      <c r="D24" s="169">
        <f t="shared" si="1"/>
        <v>0</v>
      </c>
      <c r="E24" s="169"/>
      <c r="F24" s="169"/>
      <c r="G24" s="169"/>
      <c r="H24" s="169"/>
      <c r="I24" s="169"/>
      <c r="J24" s="169"/>
      <c r="K24" s="169"/>
      <c r="L24" s="169"/>
      <c r="M24" s="169"/>
      <c r="N24" s="169"/>
      <c r="O24" s="169"/>
      <c r="P24" s="169"/>
      <c r="Q24" s="191" t="e">
        <f t="shared" si="2"/>
        <v>#DIV/0!</v>
      </c>
      <c r="R24" s="187"/>
      <c r="S24" s="187"/>
    </row>
    <row r="25" spans="1:20">
      <c r="A25" s="170"/>
      <c r="B25" s="170"/>
      <c r="C25" s="171"/>
      <c r="D25" s="171"/>
      <c r="E25" s="171"/>
      <c r="F25" s="171"/>
      <c r="G25" s="171"/>
      <c r="H25" s="171"/>
      <c r="I25" s="171"/>
      <c r="J25" s="171"/>
      <c r="K25" s="171"/>
      <c r="L25" s="171"/>
      <c r="M25" s="171"/>
      <c r="N25" s="171"/>
      <c r="O25" s="171"/>
      <c r="P25" s="171"/>
      <c r="Q25" s="171"/>
      <c r="R25" s="170"/>
      <c r="S25" s="170"/>
      <c r="T25" s="170"/>
    </row>
    <row r="26" spans="1:20">
      <c r="A26" s="172"/>
      <c r="B26" s="172"/>
      <c r="C26" s="173"/>
      <c r="D26" s="173"/>
      <c r="E26" s="173"/>
      <c r="F26" s="173"/>
      <c r="G26" s="173"/>
      <c r="H26" s="173"/>
      <c r="I26" s="173"/>
      <c r="J26" s="173"/>
      <c r="K26" s="173"/>
      <c r="L26" s="173"/>
      <c r="M26" s="173"/>
      <c r="N26" s="173"/>
      <c r="O26" s="173"/>
      <c r="P26" s="173"/>
      <c r="Q26" s="173"/>
      <c r="R26" s="172"/>
      <c r="S26" s="172"/>
      <c r="T26" s="172"/>
    </row>
    <row r="27" spans="1:20">
      <c r="A27" s="172"/>
      <c r="B27" s="174"/>
      <c r="C27" s="173"/>
      <c r="D27" s="173"/>
      <c r="E27" s="173"/>
      <c r="F27" s="173"/>
      <c r="G27" s="173"/>
      <c r="H27" s="173"/>
      <c r="I27" s="173"/>
      <c r="J27" s="173"/>
      <c r="K27" s="173"/>
      <c r="L27" s="173"/>
      <c r="M27" s="173"/>
      <c r="N27" s="173"/>
      <c r="O27" s="173"/>
      <c r="P27" s="173"/>
      <c r="Q27" s="173"/>
      <c r="R27" s="172"/>
      <c r="S27" s="172"/>
      <c r="T27" s="172"/>
    </row>
    <row r="28" spans="1:20">
      <c r="A28" s="172"/>
      <c r="B28" s="172"/>
      <c r="C28" s="173"/>
      <c r="D28" s="173"/>
      <c r="E28" s="173"/>
      <c r="F28" s="173"/>
      <c r="G28" s="173"/>
      <c r="H28" s="173"/>
      <c r="I28" s="173"/>
      <c r="J28" s="173"/>
      <c r="K28" s="173"/>
      <c r="L28" s="173"/>
      <c r="M28" s="173"/>
      <c r="N28" s="173"/>
      <c r="O28" s="173"/>
      <c r="P28" s="173"/>
      <c r="Q28" s="173"/>
      <c r="R28" s="172"/>
      <c r="S28" s="172"/>
      <c r="T28" s="172"/>
    </row>
    <row r="29" spans="1:20">
      <c r="A29" s="172"/>
      <c r="B29" s="175"/>
      <c r="C29" s="173"/>
      <c r="D29" s="173"/>
      <c r="E29" s="173"/>
      <c r="F29" s="173"/>
      <c r="G29" s="173"/>
      <c r="H29" s="173"/>
      <c r="I29" s="173"/>
      <c r="J29" s="173"/>
      <c r="K29" s="173"/>
      <c r="L29" s="173"/>
      <c r="M29" s="173"/>
      <c r="N29" s="173"/>
      <c r="O29" s="173"/>
      <c r="P29" s="173"/>
      <c r="Q29" s="173"/>
      <c r="R29" s="172"/>
      <c r="S29" s="172"/>
      <c r="T29" s="172"/>
    </row>
    <row r="30" spans="1:20">
      <c r="A30" s="172"/>
      <c r="B30" s="172"/>
      <c r="C30" s="173"/>
      <c r="D30" s="173"/>
      <c r="E30" s="173"/>
      <c r="F30" s="173"/>
      <c r="G30" s="173"/>
      <c r="H30" s="173"/>
      <c r="I30" s="173"/>
      <c r="J30" s="173"/>
      <c r="K30" s="173"/>
      <c r="L30" s="173"/>
      <c r="M30" s="173"/>
      <c r="N30" s="173"/>
      <c r="O30" s="173"/>
      <c r="P30" s="173"/>
      <c r="Q30" s="173"/>
      <c r="R30" s="172"/>
      <c r="S30" s="172"/>
      <c r="T30" s="172"/>
    </row>
    <row r="31" spans="1:20">
      <c r="A31" s="172"/>
      <c r="B31" s="172"/>
      <c r="C31" s="173"/>
      <c r="D31" s="173"/>
      <c r="E31" s="173"/>
      <c r="F31" s="173"/>
      <c r="G31" s="173"/>
      <c r="H31" s="173"/>
      <c r="I31" s="173"/>
      <c r="J31" s="173"/>
      <c r="K31" s="173"/>
      <c r="L31" s="173"/>
      <c r="M31" s="173"/>
      <c r="N31" s="173"/>
      <c r="O31" s="173"/>
      <c r="P31" s="173"/>
      <c r="Q31" s="173"/>
      <c r="R31" s="172"/>
      <c r="S31" s="172"/>
      <c r="T31" s="172"/>
    </row>
    <row r="32" spans="1:20">
      <c r="A32" s="172"/>
      <c r="B32" s="172"/>
      <c r="C32" s="173"/>
      <c r="D32" s="173"/>
      <c r="E32" s="173"/>
      <c r="F32" s="173"/>
      <c r="G32" s="173"/>
      <c r="H32" s="173"/>
      <c r="I32" s="173"/>
      <c r="J32" s="173"/>
      <c r="K32" s="173"/>
      <c r="L32" s="173"/>
      <c r="M32" s="173"/>
      <c r="N32" s="173"/>
      <c r="O32" s="173"/>
      <c r="P32" s="173"/>
      <c r="Q32" s="173"/>
      <c r="R32" s="172"/>
      <c r="S32" s="172"/>
      <c r="T32" s="172"/>
    </row>
    <row r="33" spans="1:20">
      <c r="A33" s="172"/>
      <c r="B33" s="172"/>
      <c r="C33" s="173"/>
      <c r="D33" s="173"/>
      <c r="E33" s="173"/>
      <c r="F33" s="173"/>
      <c r="G33" s="173"/>
      <c r="H33" s="173"/>
      <c r="I33" s="173"/>
      <c r="J33" s="173"/>
      <c r="K33" s="173"/>
      <c r="L33" s="173"/>
      <c r="M33" s="173"/>
      <c r="N33" s="173"/>
      <c r="O33" s="173"/>
      <c r="P33" s="173"/>
      <c r="Q33" s="173"/>
      <c r="R33" s="172"/>
      <c r="S33" s="172"/>
      <c r="T33" s="172"/>
    </row>
    <row r="34" spans="1:20">
      <c r="A34" s="172"/>
      <c r="B34" s="172"/>
      <c r="C34" s="173"/>
      <c r="D34" s="173"/>
      <c r="E34" s="173"/>
      <c r="F34" s="173"/>
      <c r="G34" s="173"/>
      <c r="H34" s="173"/>
      <c r="I34" s="173"/>
      <c r="J34" s="173"/>
      <c r="K34" s="173"/>
      <c r="L34" s="173"/>
      <c r="M34" s="173"/>
      <c r="N34" s="173"/>
      <c r="O34" s="173"/>
      <c r="P34" s="173"/>
      <c r="Q34" s="173"/>
      <c r="R34" s="172"/>
      <c r="S34" s="172"/>
      <c r="T34" s="172"/>
    </row>
    <row r="35" spans="1:20">
      <c r="A35" s="172"/>
      <c r="B35" s="172"/>
      <c r="C35" s="173"/>
      <c r="D35" s="173"/>
      <c r="E35" s="173"/>
      <c r="F35" s="173"/>
      <c r="G35" s="173"/>
      <c r="H35" s="173"/>
      <c r="I35" s="173"/>
      <c r="J35" s="173"/>
      <c r="K35" s="173"/>
      <c r="L35" s="173"/>
      <c r="M35" s="173"/>
      <c r="N35" s="173"/>
      <c r="O35" s="173"/>
      <c r="P35" s="173"/>
      <c r="Q35" s="173"/>
      <c r="R35" s="172"/>
      <c r="S35" s="172"/>
      <c r="T35" s="172"/>
    </row>
    <row r="36" spans="1:20">
      <c r="A36" s="172"/>
      <c r="B36" s="172"/>
      <c r="C36" s="173"/>
      <c r="D36" s="173"/>
      <c r="E36" s="173"/>
      <c r="F36" s="173"/>
      <c r="G36" s="173"/>
      <c r="H36" s="173"/>
      <c r="I36" s="173"/>
      <c r="J36" s="173"/>
      <c r="K36" s="173"/>
      <c r="L36" s="173"/>
      <c r="M36" s="173"/>
      <c r="N36" s="173"/>
      <c r="O36" s="173"/>
      <c r="P36" s="173"/>
      <c r="Q36" s="173"/>
      <c r="R36" s="172"/>
      <c r="S36" s="172"/>
      <c r="T36" s="172"/>
    </row>
    <row r="37" spans="1:20">
      <c r="A37" s="172"/>
      <c r="B37" s="172"/>
      <c r="C37" s="173"/>
      <c r="D37" s="173"/>
      <c r="E37" s="173"/>
      <c r="F37" s="173"/>
      <c r="G37" s="173"/>
      <c r="H37" s="173"/>
      <c r="I37" s="173"/>
      <c r="J37" s="173"/>
      <c r="K37" s="173"/>
      <c r="L37" s="173"/>
      <c r="M37" s="173"/>
      <c r="N37" s="173"/>
      <c r="O37" s="173"/>
      <c r="P37" s="173"/>
      <c r="Q37" s="173"/>
      <c r="R37" s="172"/>
      <c r="S37" s="172"/>
      <c r="T37" s="172"/>
    </row>
    <row r="38" spans="1:20">
      <c r="E38" s="173"/>
      <c r="F38" s="173"/>
      <c r="G38" s="173"/>
      <c r="H38" s="173"/>
      <c r="I38" s="173"/>
      <c r="J38" s="173"/>
      <c r="K38" s="173"/>
      <c r="L38" s="173"/>
      <c r="M38" s="173"/>
      <c r="N38" s="173"/>
      <c r="O38" s="173"/>
      <c r="P38" s="173"/>
      <c r="Q38" s="173"/>
    </row>
    <row r="39" spans="1:20">
      <c r="E39" s="173"/>
      <c r="F39" s="173"/>
      <c r="G39" s="173"/>
      <c r="H39" s="173"/>
      <c r="I39" s="173"/>
      <c r="J39" s="173"/>
      <c r="K39" s="173"/>
      <c r="L39" s="173"/>
      <c r="M39" s="173"/>
      <c r="N39" s="173"/>
      <c r="O39" s="173"/>
      <c r="P39" s="173"/>
      <c r="Q39" s="173"/>
    </row>
    <row r="40" spans="1:20">
      <c r="E40" s="173"/>
      <c r="F40" s="173"/>
      <c r="G40" s="173"/>
      <c r="H40" s="173"/>
      <c r="I40" s="173"/>
      <c r="J40" s="173"/>
      <c r="K40" s="173"/>
      <c r="L40" s="173"/>
      <c r="M40" s="173"/>
      <c r="N40" s="173"/>
      <c r="O40" s="173"/>
      <c r="P40" s="173"/>
      <c r="Q40" s="173"/>
    </row>
    <row r="41" spans="1:20">
      <c r="E41" s="173"/>
      <c r="F41" s="173"/>
      <c r="G41" s="173"/>
      <c r="H41" s="173"/>
      <c r="I41" s="173"/>
      <c r="J41" s="173"/>
      <c r="K41" s="173"/>
      <c r="L41" s="173"/>
      <c r="M41" s="173"/>
      <c r="N41" s="173"/>
      <c r="O41" s="173"/>
      <c r="P41" s="173"/>
      <c r="Q41" s="173"/>
    </row>
    <row r="42" spans="1:20">
      <c r="E42" s="173"/>
      <c r="F42" s="173"/>
      <c r="G42" s="173"/>
      <c r="H42" s="173"/>
      <c r="I42" s="173"/>
      <c r="J42" s="173"/>
      <c r="K42" s="173"/>
      <c r="L42" s="173"/>
      <c r="M42" s="173"/>
      <c r="N42" s="173"/>
      <c r="O42" s="173"/>
      <c r="P42" s="173"/>
      <c r="Q42" s="173"/>
    </row>
    <row r="43" spans="1:20">
      <c r="E43" s="173"/>
      <c r="F43" s="173"/>
      <c r="G43" s="173"/>
      <c r="H43" s="173"/>
      <c r="I43" s="173"/>
      <c r="J43" s="173"/>
      <c r="K43" s="173"/>
      <c r="L43" s="173"/>
      <c r="M43" s="173"/>
      <c r="N43" s="173"/>
      <c r="O43" s="173"/>
      <c r="P43" s="173"/>
      <c r="Q43" s="173"/>
    </row>
    <row r="44" spans="1:20">
      <c r="E44" s="173"/>
      <c r="F44" s="173"/>
      <c r="G44" s="173"/>
      <c r="H44" s="173"/>
      <c r="I44" s="173"/>
      <c r="J44" s="173"/>
      <c r="K44" s="173"/>
      <c r="L44" s="173"/>
      <c r="M44" s="173"/>
      <c r="N44" s="173"/>
      <c r="O44" s="173"/>
      <c r="P44" s="173"/>
      <c r="Q44" s="173"/>
    </row>
    <row r="45" spans="1:20">
      <c r="E45" s="173"/>
      <c r="F45" s="173"/>
      <c r="G45" s="173"/>
      <c r="H45" s="173"/>
      <c r="I45" s="173"/>
      <c r="J45" s="173"/>
      <c r="K45" s="173"/>
      <c r="L45" s="173"/>
      <c r="M45" s="173"/>
      <c r="N45" s="173"/>
      <c r="O45" s="173"/>
      <c r="P45" s="173"/>
      <c r="Q45" s="173"/>
    </row>
    <row r="46" spans="1:20">
      <c r="E46" s="173"/>
      <c r="F46" s="173"/>
      <c r="G46" s="173"/>
      <c r="H46" s="173"/>
      <c r="I46" s="173"/>
      <c r="J46" s="173"/>
      <c r="K46" s="173"/>
      <c r="L46" s="173"/>
      <c r="M46" s="173"/>
      <c r="N46" s="173"/>
      <c r="O46" s="173"/>
      <c r="P46" s="173"/>
      <c r="Q46" s="173"/>
    </row>
    <row r="47" spans="1:20">
      <c r="E47" s="173"/>
      <c r="F47" s="173"/>
      <c r="G47" s="173"/>
      <c r="H47" s="173"/>
      <c r="I47" s="173"/>
      <c r="J47" s="173"/>
      <c r="K47" s="173"/>
      <c r="L47" s="173"/>
      <c r="M47" s="173"/>
      <c r="N47" s="173"/>
      <c r="O47" s="173"/>
      <c r="P47" s="173"/>
      <c r="Q47" s="173"/>
    </row>
    <row r="48" spans="1:20">
      <c r="E48" s="173"/>
      <c r="F48" s="173"/>
      <c r="G48" s="173"/>
      <c r="H48" s="173"/>
      <c r="I48" s="173"/>
      <c r="J48" s="173"/>
      <c r="K48" s="173"/>
      <c r="L48" s="173"/>
      <c r="M48" s="173"/>
      <c r="N48" s="173"/>
      <c r="O48" s="173"/>
      <c r="P48" s="173"/>
      <c r="Q48" s="173"/>
    </row>
    <row r="49" spans="5:17">
      <c r="E49" s="173"/>
      <c r="F49" s="173"/>
      <c r="G49" s="173"/>
      <c r="H49" s="173"/>
      <c r="I49" s="173"/>
      <c r="J49" s="173"/>
      <c r="K49" s="173"/>
      <c r="L49" s="173"/>
      <c r="M49" s="173"/>
      <c r="N49" s="173"/>
      <c r="O49" s="173"/>
      <c r="P49" s="173"/>
      <c r="Q49" s="173"/>
    </row>
    <row r="50" spans="5:17">
      <c r="E50" s="173"/>
      <c r="F50" s="173"/>
      <c r="G50" s="173"/>
      <c r="H50" s="173"/>
      <c r="I50" s="173"/>
      <c r="J50" s="173"/>
      <c r="K50" s="173"/>
      <c r="L50" s="173"/>
      <c r="M50" s="173"/>
      <c r="N50" s="173"/>
      <c r="O50" s="173"/>
      <c r="P50" s="173"/>
      <c r="Q50" s="173"/>
    </row>
    <row r="51" spans="5:17">
      <c r="E51" s="173"/>
      <c r="F51" s="173"/>
      <c r="G51" s="173"/>
      <c r="H51" s="173"/>
      <c r="I51" s="173"/>
      <c r="J51" s="173"/>
      <c r="K51" s="173"/>
      <c r="L51" s="173"/>
      <c r="M51" s="173"/>
      <c r="N51" s="173"/>
      <c r="O51" s="173"/>
      <c r="P51" s="173"/>
      <c r="Q51" s="173"/>
    </row>
  </sheetData>
  <mergeCells count="23">
    <mergeCell ref="N6:N8"/>
    <mergeCell ref="O6:O8"/>
    <mergeCell ref="A1:B1"/>
    <mergeCell ref="O1:Q1"/>
    <mergeCell ref="O2:Q2"/>
    <mergeCell ref="A3:Q3"/>
    <mergeCell ref="A4:Q4"/>
    <mergeCell ref="P6:P8"/>
    <mergeCell ref="Q6:Q8"/>
    <mergeCell ref="O5:Q5"/>
    <mergeCell ref="A6:A8"/>
    <mergeCell ref="B6:B8"/>
    <mergeCell ref="C6:C8"/>
    <mergeCell ref="D6:D8"/>
    <mergeCell ref="E6:E8"/>
    <mergeCell ref="F6:F8"/>
    <mergeCell ref="L6:L8"/>
    <mergeCell ref="M6:M8"/>
    <mergeCell ref="G6:G8"/>
    <mergeCell ref="H6:H8"/>
    <mergeCell ref="I6:I8"/>
    <mergeCell ref="J6:J8"/>
    <mergeCell ref="K6:K8"/>
  </mergeCells>
  <pageMargins left="0.43307086614173201" right="0.35433070866141703" top="0.59055118110236204" bottom="0.74803149606299202" header="0.31496062992126" footer="0.31496062992126"/>
  <pageSetup paperSize="9" scale="75"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17</vt:i4>
      </vt:variant>
    </vt:vector>
  </HeadingPairs>
  <TitlesOfParts>
    <vt:vector size="36" baseType="lpstr">
      <vt:lpstr>TH</vt:lpstr>
      <vt:lpstr>01.  TANG THU</vt:lpstr>
      <vt:lpstr>48.kn</vt:lpstr>
      <vt:lpstr>50</vt:lpstr>
      <vt:lpstr>51</vt:lpstr>
      <vt:lpstr>52</vt:lpstr>
      <vt:lpstr>54, huong</vt:lpstr>
      <vt:lpstr>53</vt:lpstr>
      <vt:lpstr>56</vt:lpstr>
      <vt:lpstr> 54.DT HIEN 55</vt:lpstr>
      <vt:lpstr>56 </vt:lpstr>
      <vt:lpstr>57 </vt:lpstr>
      <vt:lpstr>58, DT HIEN</vt:lpstr>
      <vt:lpstr>61, ctmtqg huong</vt:lpstr>
      <vt:lpstr>61</vt:lpstr>
      <vt:lpstr>61, DT HIEN</vt:lpstr>
      <vt:lpstr>63 </vt:lpstr>
      <vt:lpstr>64</vt:lpstr>
      <vt:lpstr>GIAI THICH CAC BIEU MAU</vt:lpstr>
      <vt:lpstr>' 54.DT HIEN 55'!Print_Area</vt:lpstr>
      <vt:lpstr>'48.kn'!Print_Area</vt:lpstr>
      <vt:lpstr>'50'!Print_Area</vt:lpstr>
      <vt:lpstr>'51'!Print_Area</vt:lpstr>
      <vt:lpstr>'52'!Print_Area</vt:lpstr>
      <vt:lpstr>'61'!Print_Area</vt:lpstr>
      <vt:lpstr>TH!Print_Area</vt:lpstr>
      <vt:lpstr>' 54.DT HIEN 55'!Print_Titles</vt:lpstr>
      <vt:lpstr>'48.kn'!Print_Titles</vt:lpstr>
      <vt:lpstr>'50'!Print_Titles</vt:lpstr>
      <vt:lpstr>'51'!Print_Titles</vt:lpstr>
      <vt:lpstr>'52'!Print_Titles</vt:lpstr>
      <vt:lpstr>'53'!Print_Titles</vt:lpstr>
      <vt:lpstr>'54, huong'!Print_Titles</vt:lpstr>
      <vt:lpstr>'61'!Print_Titles</vt:lpstr>
      <vt:lpstr>'61, ctmtqg huong'!Print_Titles</vt:lpstr>
      <vt:lpstr>'61, DT HIEN'!Print_Titles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cp:lastPrinted>2026-04-08T09:43:48Z</cp:lastPrinted>
  <dcterms:created xsi:type="dcterms:W3CDTF">2022-05-13T07:15:00Z</dcterms:created>
  <dcterms:modified xsi:type="dcterms:W3CDTF">2026-04-08T09:43:55Z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06B09F423C374398BAE520A6A9ADBD23_12</vt:lpwstr>
  </property>
  <property fmtid="{D5CDD505-2E9C-101B-9397-08002B2CF9AE}" pid="3" name="KSOProductBuildVer">
    <vt:lpwstr>1033-12.2.0.23196</vt:lpwstr>
  </property>
</Properties>
</file>